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Hoja1" sheetId="1" r:id="rId4"/>
    <sheet state="visible" name="MENORES DE 3 AÑOS" sheetId="2" r:id="rId5"/>
    <sheet state="visible" name="3-7 AÑOS" sheetId="3" r:id="rId6"/>
    <sheet state="visible" name="8-17 AÑOS" sheetId="4" r:id="rId7"/>
    <sheet state="visible" name="18-64 AÑOS " sheetId="5" r:id="rId8"/>
    <sheet state="visible" name="MAS DE 65 AÑOS" sheetId="6" r:id="rId9"/>
    <sheet state="visible" name="APRENDIZAJE" sheetId="7" r:id="rId10"/>
  </sheets>
  <definedNames/>
  <calcPr/>
</workbook>
</file>

<file path=xl/sharedStrings.xml><?xml version="1.0" encoding="utf-8"?>
<sst xmlns="http://schemas.openxmlformats.org/spreadsheetml/2006/main" count="981" uniqueCount="220">
  <si>
    <t>n..</t>
  </si>
  <si>
    <t>LEVE</t>
  </si>
  <si>
    <t>MODERADO</t>
  </si>
  <si>
    <t>GRAVE</t>
  </si>
  <si>
    <t>COMPLETO</t>
  </si>
  <si>
    <t>0-4</t>
  </si>
  <si>
    <t>5-24</t>
  </si>
  <si>
    <t>25-49</t>
  </si>
  <si>
    <t>50-95</t>
  </si>
  <si>
    <t>96-100</t>
  </si>
  <si>
    <t>REGISTRO DE CALIFICACIÓN</t>
  </si>
  <si>
    <t>n</t>
  </si>
  <si>
    <t>1.-TAREAS Y DEMANDAS GENERALES (12.5%)</t>
  </si>
  <si>
    <t>TAREAS Y DEMANDAS GENERALES</t>
  </si>
  <si>
    <t>na</t>
  </si>
  <si>
    <t>L</t>
  </si>
  <si>
    <t>M</t>
  </si>
  <si>
    <t>G</t>
  </si>
  <si>
    <t>C</t>
  </si>
  <si>
    <t>CALIFICACIÓN</t>
  </si>
  <si>
    <t>% Individual</t>
  </si>
  <si>
    <t>LLEVAR A CABO UNA UNICA TAREA</t>
  </si>
  <si>
    <t>LLEVAR A CABO MÚLTIPLES TAREAS</t>
  </si>
  <si>
    <t>X</t>
  </si>
  <si>
    <t>LLEVAR A CABO RUTINAS DIARIAS</t>
  </si>
  <si>
    <t>MANEJAR EL ESTRÉS Y OTRAS DEMANDAS PSICOLÓGICAS</t>
  </si>
  <si>
    <t>2.- COMUNICACIÓN (12.5%)</t>
  </si>
  <si>
    <t>COMUNICACIÓN YRECEPCIÓN</t>
  </si>
  <si>
    <t xml:space="preserve">*  DE MENSAJES HABLADOS   </t>
  </si>
  <si>
    <t>NO</t>
  </si>
  <si>
    <t xml:space="preserve">DE MENSAJES NO VERBALES   </t>
  </si>
  <si>
    <t>*  EN LENGUAJE DE SIGNOS CONVENCIONAL</t>
  </si>
  <si>
    <t xml:space="preserve">DE MENSAJES ESCRITOS   </t>
  </si>
  <si>
    <t xml:space="preserve">COMUNICACION – PRODUCCION </t>
  </si>
  <si>
    <t xml:space="preserve">*  HABLAR   </t>
  </si>
  <si>
    <t xml:space="preserve">DE  MENSAJES NO VERBALES   </t>
  </si>
  <si>
    <t xml:space="preserve">*  EN LENGUAJE DE SIGNOS CONVENCIONAL   </t>
  </si>
  <si>
    <t xml:space="preserve">CONVERSACION Y USO DE APARATOS Y TÉCNICAS DE COMUNICACIÓN </t>
  </si>
  <si>
    <t>CONVERSAR</t>
  </si>
  <si>
    <r>
      <rPr>
        <rFont val="Arial Narrow"/>
        <b/>
        <color theme="1"/>
        <sz val="10.0"/>
      </rPr>
      <t>DISCUSIÓN</t>
    </r>
    <r>
      <rPr>
        <rFont val="Calibri"/>
        <color theme="1"/>
        <sz val="11.0"/>
      </rPr>
      <t xml:space="preserve">  </t>
    </r>
  </si>
  <si>
    <r>
      <rPr>
        <rFont val="Arial Narrow"/>
        <b/>
        <color theme="1"/>
        <sz val="10.0"/>
      </rPr>
      <t>UTILIZACIÓN DE DISPOSITIVOS Y TÉCNICAS DE COMUNICACIÓN</t>
    </r>
    <r>
      <rPr>
        <rFont val="Calibri"/>
        <color theme="1"/>
        <sz val="11.0"/>
      </rPr>
      <t xml:space="preserve">   </t>
    </r>
  </si>
  <si>
    <t>3.- MOVILIDAD  (12.5%)</t>
  </si>
  <si>
    <t>CAMBIAR Y MANTENER LA POSICION DEL CUERPO</t>
  </si>
  <si>
    <t>CAMBIAR LAS POSTURAS CORPORALES BASICAS</t>
  </si>
  <si>
    <t xml:space="preserve">MANTENER LAS POSCIÓN DEL CUERPO </t>
  </si>
  <si>
    <t>TRANSFERIR EL PROPIO CUERPO</t>
  </si>
  <si>
    <t>LLEVAR, MOVER Y USAR OBJETOS</t>
  </si>
  <si>
    <t>LEVANTAR Y LLEVAR OBJETOS</t>
  </si>
  <si>
    <t>SI</t>
  </si>
  <si>
    <t>MOVER OBJETOS CON LOS MIEMBROS INFERIORES</t>
  </si>
  <si>
    <t>USO FINO DE LA MANO</t>
  </si>
  <si>
    <t>USO DE LA MANO Y DEL BRAZO</t>
  </si>
  <si>
    <t>ANDAR Y MOVERSE</t>
  </si>
  <si>
    <t xml:space="preserve">ANDAR </t>
  </si>
  <si>
    <t>DESPLAZARSE POR EL ENTORNO</t>
  </si>
  <si>
    <t>DESPLAZARSE POR DISTINTOS LUGARES</t>
  </si>
  <si>
    <r>
      <rPr>
        <rFont val="Arial Narrow"/>
        <b/>
        <color theme="1"/>
        <sz val="10.0"/>
      </rPr>
      <t>DESPLAZARSE UTILIZANDO MEDIOS DE TRANSPORTE</t>
    </r>
    <r>
      <rPr>
        <rFont val="Arial"/>
        <color theme="1"/>
        <sz val="10.0"/>
      </rPr>
      <t xml:space="preserve"> </t>
    </r>
  </si>
  <si>
    <t xml:space="preserve">UTILIZACIÓN DE MEDIOS DE TRANSPORTE   </t>
  </si>
  <si>
    <t>CONDUCCION</t>
  </si>
  <si>
    <t>MONTAR EN ANIMALES COMO MEDIO DE TRANSPORTE</t>
  </si>
  <si>
    <t>4.- AUTOCUIDADO  (12.5%)</t>
  </si>
  <si>
    <t>AUTOCUIDADO</t>
  </si>
  <si>
    <t>LAVARSE</t>
  </si>
  <si>
    <t>CUIDAR PARTES DEL CUERPO</t>
  </si>
  <si>
    <t>HIGIENE PERSONAL DE LA EXCRESIÓN</t>
  </si>
  <si>
    <t>VESTIRSE</t>
  </si>
  <si>
    <t>COMER</t>
  </si>
  <si>
    <t>BEBER</t>
  </si>
  <si>
    <t>CUIDAR LA PROPIA SALUD</t>
  </si>
  <si>
    <t>5.- VIDA DOMÉSTICA  (12.5%)</t>
  </si>
  <si>
    <t>ADQUISICIÓN DE LO NECESARIO PARA VIVIR</t>
  </si>
  <si>
    <t xml:space="preserve">ADQUIRIR UN LUGAR PARA VIVIR   </t>
  </si>
  <si>
    <t xml:space="preserve">ADQUIRIR BIENES Y SERVICIOS  </t>
  </si>
  <si>
    <t>TAREAS DEL HOGAR</t>
  </si>
  <si>
    <t>PREPARAR  COMIDAS</t>
  </si>
  <si>
    <t>REALIZAR LOS QUEHACERES DE LA CASA</t>
  </si>
  <si>
    <t>CUIDADO DE LOS OBJETOS DEL HOGAR Y AYUDAR A LOS DEMAS</t>
  </si>
  <si>
    <t>CUIDAR LOS OBJETOS DEL HOGAR</t>
  </si>
  <si>
    <t>AYUDAR A LOS DEMAS</t>
  </si>
  <si>
    <t>6.- INTERACCIONES Y RELACIONES INTERPERSONALES  (12.5%)</t>
  </si>
  <si>
    <t xml:space="preserve">INTERACCIONES  INTERPERSONALES GENERALES  </t>
  </si>
  <si>
    <t>BASICAS</t>
  </si>
  <si>
    <t>COMPLEJAS</t>
  </si>
  <si>
    <t xml:space="preserve">INTERACCIONES  INTERPERSONALES PARTICULARES  </t>
  </si>
  <si>
    <t>RELACIONARSE CON EXTRAÑOS</t>
  </si>
  <si>
    <t>RELACIONES FORMALES</t>
  </si>
  <si>
    <t xml:space="preserve">RELACIONES SOCIALES INFORMALES </t>
  </si>
  <si>
    <t>RELACIONES FAMILIARES</t>
  </si>
  <si>
    <t>RELACIONES INTIMAS</t>
  </si>
  <si>
    <t>7.- AREAS PRINCIPALES DE LA VIDA  (12.5%)</t>
  </si>
  <si>
    <t>EDUCACION</t>
  </si>
  <si>
    <t>FORMACION PROFESIONAL</t>
  </si>
  <si>
    <t>SUPERIOR</t>
  </si>
  <si>
    <t xml:space="preserve">TRABAJO Y EMPLEO  </t>
  </si>
  <si>
    <t>APRENDIZAJE (PREPARACIÓN PARA EL TRABAJO)</t>
  </si>
  <si>
    <t>CONSEGUIR, MANTENER Y FINALIZAR UN TRABAJO</t>
  </si>
  <si>
    <t xml:space="preserve"> TRABAJO REMUNERADO</t>
  </si>
  <si>
    <t>TRABAJO NO REMUNERADO</t>
  </si>
  <si>
    <t xml:space="preserve"> VIDA ECONÓMICA  </t>
  </si>
  <si>
    <t>TRANSACCIONES ECONÓMICAS BÁSICAS</t>
  </si>
  <si>
    <t>TRANSACCIONES ECONÓMICAS COMPLEJAS</t>
  </si>
  <si>
    <t>AUTOSUFICIENCIA ECONOMICA</t>
  </si>
  <si>
    <t>8.- VIDA COMUNITARIA, SOCIAL Y CIVICA  (12.5%)</t>
  </si>
  <si>
    <t>VIDA COMUNITARIA, SOCIAL Y CIVICA</t>
  </si>
  <si>
    <t>VIDA COMUNITARIA</t>
  </si>
  <si>
    <t>TIEMPO LIBRE Y OCIO</t>
  </si>
  <si>
    <t>RELIGIÓN Y ESPIRITUALIDAD</t>
  </si>
  <si>
    <t>DERECHOS HUMANOS</t>
  </si>
  <si>
    <t>VIDA POLÍTICA Y CIUDADANÍA</t>
  </si>
  <si>
    <t>LIGERO</t>
  </si>
  <si>
    <t xml:space="preserve">1.-ACTIVIDAD MOTORA </t>
  </si>
  <si>
    <t>SEVERIDAD</t>
  </si>
  <si>
    <t>PORCENTAJE</t>
  </si>
  <si>
    <t>SUB-TOTAL</t>
  </si>
  <si>
    <t>TOTAL</t>
  </si>
  <si>
    <t>TOTAL FINAL</t>
  </si>
  <si>
    <t>CONTROLA EL TONO MUSCULAR</t>
  </si>
  <si>
    <t>MANTIENE UNA POSTURA SIMÉTRICA</t>
  </si>
  <si>
    <t>ACTIVIDAD ESPONTÁNEA PRESENTE</t>
  </si>
  <si>
    <t>CONTROLA LA CABEZA</t>
  </si>
  <si>
    <t>SE SIENTA CON APOYO</t>
  </si>
  <si>
    <t>GIRA SOBRE SÍ MISMO</t>
  </si>
  <si>
    <t>SE MANTIENE SENTADO CON APOYO</t>
  </si>
  <si>
    <t>SENTADO CON APOYO SE QUITA UN PAÑUELO DE LA CARA</t>
  </si>
  <si>
    <t>PASA DE ECHADO A SENTADO</t>
  </si>
  <si>
    <t>SE PONE DE PIE CON APOYO</t>
  </si>
  <si>
    <t>DA PASOS CON APOYO</t>
  </si>
  <si>
    <t>CAMINA SOLO</t>
  </si>
  <si>
    <t>SUBE GRADAS CON AYUDA</t>
  </si>
  <si>
    <t>EMPUJA UNA PELOTA CON LOS PIES</t>
  </si>
  <si>
    <t>BAJA ESCALERAS SIN AYUDA</t>
  </si>
  <si>
    <t>TRASLADA RECIPIENTES CON CONTENIDO</t>
  </si>
  <si>
    <t>CAMINA SORTEANDO OBSTÁCULOS</t>
  </si>
  <si>
    <t>SE MANTIENE SOBRE UN PIÉ SIN APOYO</t>
  </si>
  <si>
    <t>2.- ACTIVIDAD ADAPTATIVA</t>
  </si>
  <si>
    <t xml:space="preserve">SUCCIONA </t>
  </si>
  <si>
    <t>FIJA LA MIRADA</t>
  </si>
  <si>
    <t>SIGUE LA TRAYECTORIA DE UN OBJETO</t>
  </si>
  <si>
    <t>SOSTIENE UNA SONAJA</t>
  </si>
  <si>
    <t>TIENDE LA MANO HACIA UN OBJETO</t>
  </si>
  <si>
    <t>SOSTIENE UN OBJETO EN CADA MANO.</t>
  </si>
  <si>
    <t>PASA UN OBJETO DE UNA A OTRA  MANO</t>
  </si>
  <si>
    <t>RECOGE UN OBJETO CON OPOSICIÓN DEL PULGAR</t>
  </si>
  <si>
    <t>TIRA DE UN CORDÓN PARA ALCANZAR UN JUGUETE</t>
  </si>
  <si>
    <t>MANIPULA EL CONTENIDO DE UN RECIPIENTE</t>
  </si>
  <si>
    <t xml:space="preserve">RESTRICCIÓN DE LA PARTICIPACIÓN </t>
  </si>
  <si>
    <t xml:space="preserve">LIGERO </t>
  </si>
  <si>
    <t xml:space="preserve">1.- TAREAS Y DEMANDAS GENERALES </t>
  </si>
  <si>
    <t>SUB TOTAL</t>
  </si>
  <si>
    <t xml:space="preserve">2.- COMUNICACIÓN </t>
  </si>
  <si>
    <t>COMUNICACIÓN-RECEPCIÓN</t>
  </si>
  <si>
    <t xml:space="preserve">DE MENSAJES HABLADOS   </t>
  </si>
  <si>
    <t>EN LENGUAJE DE SIGNOS CONVENCIONAL</t>
  </si>
  <si>
    <t>NA</t>
  </si>
  <si>
    <t xml:space="preserve">HABLAR   </t>
  </si>
  <si>
    <t xml:space="preserve">EN LENGUAJE DE SIGNOS CONVENCIONAL   </t>
  </si>
  <si>
    <t xml:space="preserve">UTILIZAR DISPOSITIVOS Y TÉCNICAS DE COMUNICACIÓN   </t>
  </si>
  <si>
    <t xml:space="preserve">3.- MOVILIDAD </t>
  </si>
  <si>
    <t>CAMBIAR LAS POSTURAS CORPORALES BASICAS (ACOSTARSE, PONERSE EN CUNCLILLAS, ARRODILLARSE, SENTARSE, PONERSE DE PIE, INCLINARSE).</t>
  </si>
  <si>
    <t>N</t>
  </si>
  <si>
    <t>CAMBIAR LAS POSTURAS CORPORALES BASICAS (CAMBIAR EL CENTRO DE GRAVEDAD DEL CUERPO).</t>
  </si>
  <si>
    <t xml:space="preserve">MANTENER LA POSCIÓN DEL CUERPO </t>
  </si>
  <si>
    <t>USO DE  LA MANO Y EL BRAZO</t>
  </si>
  <si>
    <t>DESPLAZARSE POR DISTINTOS LUGARES (DENTRO DE LA CASA)</t>
  </si>
  <si>
    <t>DESPLAZARSE POR DISTINTOS LUGARES (DENTRO DE EDIFICIOS QUE NO SON LA PROPIA CASA)</t>
  </si>
  <si>
    <t>4.- AUTOCUIDADO</t>
  </si>
  <si>
    <t>HIGIENE PERSONAL RELACIONADA CON LOS PROCESOS DE LA EXCRESIÓN</t>
  </si>
  <si>
    <t>5.- INTERACCIONES Y RELACIONES INTERPERSONALES</t>
  </si>
  <si>
    <t>6.- AREAS PRINCIPALES DE LA VIDA</t>
  </si>
  <si>
    <t>NO REGLADA</t>
  </si>
  <si>
    <t>PREESCOLAR</t>
  </si>
  <si>
    <t>ESCOLAR</t>
  </si>
  <si>
    <t>7.- VIDA COMUNITARIA, SOCIAL Y CIVICA</t>
  </si>
  <si>
    <t>1.- TAREAS Y DEMANDAS GENERALES</t>
  </si>
  <si>
    <t>COMUNICACIÓN Y RECEPCIÓN</t>
  </si>
  <si>
    <r>
      <rPr>
        <rFont val="Arial Narrow"/>
        <b/>
        <color theme="1"/>
        <sz val="10.0"/>
      </rPr>
      <t>UTILIZAR DISPOSITIVOS Y TÉCNICAS DE COMUNICACIÓN, PARA ESCRIBIR</t>
    </r>
    <r>
      <rPr>
        <rFont val="Calibri"/>
        <color theme="1"/>
        <sz val="11.0"/>
      </rPr>
      <t xml:space="preserve">   </t>
    </r>
  </si>
  <si>
    <r>
      <rPr>
        <rFont val="Arial Narrow"/>
        <b/>
        <color theme="1"/>
        <sz val="10.0"/>
      </rPr>
      <t>UTILIZAR DISPOSITIVOS Y TÉCNICAS DE COMUNICACIÓN</t>
    </r>
    <r>
      <rPr>
        <rFont val="Calibri"/>
        <color theme="1"/>
        <sz val="11.0"/>
      </rPr>
      <t xml:space="preserve">   </t>
    </r>
  </si>
  <si>
    <t>3.- MOVILIDAD</t>
  </si>
  <si>
    <r>
      <rPr>
        <rFont val="Arial Narrow"/>
        <b/>
        <color theme="1"/>
        <sz val="10.0"/>
      </rPr>
      <t>DESPLAZARSE UTILIZANDO MEDIOS DE TRANSPORTE</t>
    </r>
    <r>
      <rPr>
        <rFont val="Arial"/>
        <b val="0"/>
        <color theme="1"/>
        <sz val="10.0"/>
      </rPr>
      <t xml:space="preserve"> </t>
    </r>
  </si>
  <si>
    <t>HIGIENE PERSONAL RELACIONADA CON LOS PROCESOS DE  EXCRESIÓN</t>
  </si>
  <si>
    <t xml:space="preserve">5.- VIDA DOMÉSTICA </t>
  </si>
  <si>
    <t>6.- INTERACCIONES Y RELACIONES INTERPERSONALES</t>
  </si>
  <si>
    <t>7.- AREAS PRINCIPALES DE LA VIDA</t>
  </si>
  <si>
    <t xml:space="preserve">8.- VIDA COMUNITARIA, SOCIAL Y CIVICA </t>
  </si>
  <si>
    <t>1.-TAREAS Y DEMANDAS GENERALES</t>
  </si>
  <si>
    <t>2.- COMUNICACIÓN</t>
  </si>
  <si>
    <r>
      <rPr>
        <rFont val="Arial Narrow"/>
        <b/>
        <color theme="1"/>
        <sz val="10.0"/>
      </rPr>
      <t>DISCUSIÓN</t>
    </r>
    <r>
      <rPr>
        <rFont val="Arial Narrow"/>
        <color theme="1"/>
        <sz val="10.0"/>
      </rPr>
      <t xml:space="preserve">  </t>
    </r>
  </si>
  <si>
    <t>UTILIZACIÓN DE DISPOSITIVOS Y TÉCNICAS DE COMUNICACIÓN  PARA ESCRIBIR</t>
  </si>
  <si>
    <r>
      <rPr>
        <rFont val="Arial Narrow"/>
        <b/>
        <color theme="1"/>
        <sz val="10.0"/>
      </rPr>
      <t>UTILIZACIÓN DE DISPOSITIVOS Y TÉCNICAS DE COMUNICACIÓN</t>
    </r>
    <r>
      <rPr>
        <rFont val="Arial Narrow"/>
        <color theme="1"/>
        <sz val="10.0"/>
      </rPr>
      <t xml:space="preserve">  </t>
    </r>
  </si>
  <si>
    <r>
      <rPr>
        <rFont val="Arial Narrow"/>
        <b/>
        <color theme="1"/>
        <sz val="10.0"/>
      </rPr>
      <t>DESPLAZARSE UTILIZANDO MEDIOS DE TRANSPORTE</t>
    </r>
    <r>
      <rPr>
        <rFont val="Arial"/>
        <b val="0"/>
        <color theme="1"/>
        <sz val="10.0"/>
      </rPr>
      <t xml:space="preserve"> </t>
    </r>
  </si>
  <si>
    <t>5.- VIDA DOMÉSTICA</t>
  </si>
  <si>
    <t>8.- VIDA COMUNITARIA, SOCIAL Y CIVICA</t>
  </si>
  <si>
    <t xml:space="preserve">1.-TAREAS Y DEMANDAS GENERALES </t>
  </si>
  <si>
    <t xml:space="preserve">TOTAL FINAL </t>
  </si>
  <si>
    <t>DE MENSAJES HABLADOS</t>
  </si>
  <si>
    <t xml:space="preserve">DE LENGUAJE DE SIGNOS CONVENCIONAL   </t>
  </si>
  <si>
    <t xml:space="preserve">DISCUSIÓN  </t>
  </si>
  <si>
    <t xml:space="preserve">UTILIZACIÓN DE DISPOSITIVOS Y TÉCNICAS DE COMUNICACIÓN   </t>
  </si>
  <si>
    <t>DESPLAZARSEPOR EL ENTORNO</t>
  </si>
  <si>
    <t xml:space="preserve">DESPLAZARSE UTILIZANDO MEDIOS DE TRANSPORTE </t>
  </si>
  <si>
    <t>EXPERIENCIAS SENSORIALES INTENCIONADAS</t>
  </si>
  <si>
    <t>MIRAR</t>
  </si>
  <si>
    <t>ESCUCHAR</t>
  </si>
  <si>
    <t>APRENDIZAJE BASICO</t>
  </si>
  <si>
    <t xml:space="preserve">COPIAR </t>
  </si>
  <si>
    <t>REPETIR</t>
  </si>
  <si>
    <t>APRENDER A LEER</t>
  </si>
  <si>
    <t>APRENDER A ESCRIBIR</t>
  </si>
  <si>
    <t>APRENDER A CALCULAR</t>
  </si>
  <si>
    <t>ADQUISICIÓN DE HABILIDADES BÁSICAS</t>
  </si>
  <si>
    <t>ADQUISICIÓN DE HABILIDADES COMPLEJAS</t>
  </si>
  <si>
    <t>APLICACIÓN DEL CONOCIMIENTO</t>
  </si>
  <si>
    <t>CENTRAR LA ATENCIÓN</t>
  </si>
  <si>
    <t>PENSAR</t>
  </si>
  <si>
    <t>LEER</t>
  </si>
  <si>
    <t>ESCRIBIR</t>
  </si>
  <si>
    <t>CALCULAR</t>
  </si>
  <si>
    <t>RESOLVER PROBLEMAS SIMPLES</t>
  </si>
  <si>
    <t>RESOLVER PROBLEMAS COMPLEJOS</t>
  </si>
  <si>
    <t>TOMAR DESICIONES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</si>
</sst>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4">
    <font>
      <sz val="11.0"/>
      <color theme="1"/>
      <name val="Calibri"/>
      <scheme val="minor"/>
    </font>
    <font>
      <sz val="10.0"/>
      <color theme="1"/>
      <name val="Arial"/>
    </font>
    <font>
      <b/>
      <u/>
      <sz val="10.0"/>
      <color theme="1"/>
      <name val="Arial"/>
    </font>
    <font>
      <b/>
      <sz val="10.0"/>
      <color theme="1"/>
      <name val="Arial"/>
    </font>
    <font>
      <b/>
      <sz val="10.0"/>
      <color theme="1"/>
      <name val="Arial Narrow"/>
    </font>
    <font/>
    <font>
      <b/>
      <sz val="11.0"/>
      <color theme="1"/>
      <name val="Arial"/>
    </font>
    <font>
      <sz val="10.0"/>
      <color theme="1"/>
      <name val="Arial Narrow"/>
    </font>
    <font>
      <sz val="11.0"/>
      <color rgb="FF1F497D"/>
      <name val="Calibri"/>
    </font>
    <font>
      <sz val="10.0"/>
      <color rgb="FF1F497D"/>
      <name val="Arial"/>
    </font>
    <font>
      <b/>
      <sz val="10.0"/>
      <color rgb="FF1F497D"/>
      <name val="Arial"/>
    </font>
    <font>
      <b/>
      <u/>
      <sz val="10.0"/>
      <color rgb="FF1F497D"/>
      <name val="Arial"/>
    </font>
    <font>
      <b/>
      <sz val="10.0"/>
      <color rgb="FF1F497D"/>
      <name val="Arial Narrow"/>
    </font>
    <font>
      <b/>
      <sz val="10.0"/>
      <color rgb="FF366092"/>
      <name val="Arial"/>
    </font>
    <font>
      <b/>
      <sz val="10.0"/>
      <color rgb="FF0000FF"/>
      <name val="Arial"/>
    </font>
    <font>
      <sz val="10.0"/>
      <color rgb="FFFF0000"/>
      <name val="Arial"/>
    </font>
    <font>
      <b/>
      <sz val="11.0"/>
      <color rgb="FF1F497D"/>
      <name val="Calibri"/>
    </font>
    <font>
      <b/>
      <sz val="11.0"/>
      <color theme="0"/>
      <name val="Calibri"/>
    </font>
    <font>
      <sz val="11.0"/>
      <color theme="1"/>
      <name val="Calibri"/>
    </font>
    <font>
      <b/>
      <u/>
      <sz val="10.0"/>
      <color theme="1"/>
      <name val="Arial"/>
    </font>
    <font>
      <b/>
      <u/>
      <sz val="10.0"/>
      <color rgb="FF1F497D"/>
      <name val="Arial"/>
    </font>
    <font>
      <sz val="11.0"/>
      <color theme="1"/>
      <name val="Arial Narrow"/>
    </font>
    <font>
      <b/>
      <sz val="12.0"/>
      <color theme="0"/>
      <name val="Calibri"/>
    </font>
    <font>
      <b/>
      <sz val="10.0"/>
      <color rgb="FF366092"/>
      <name val="Arial Narrow"/>
    </font>
  </fonts>
  <fills count="17">
    <fill>
      <patternFill patternType="none"/>
    </fill>
    <fill>
      <patternFill patternType="lightGray"/>
    </fill>
    <fill>
      <patternFill patternType="solid">
        <fgColor rgb="FF00FF00"/>
        <bgColor rgb="FF00FF00"/>
      </patternFill>
    </fill>
    <fill>
      <patternFill patternType="solid">
        <fgColor rgb="FFFFFF00"/>
        <bgColor rgb="FFFFFF00"/>
      </patternFill>
    </fill>
    <fill>
      <patternFill patternType="solid">
        <fgColor rgb="FFCCCCFF"/>
        <bgColor rgb="FFCCCCFF"/>
      </patternFill>
    </fill>
    <fill>
      <patternFill patternType="solid">
        <fgColor rgb="FFC0C0C0"/>
        <bgColor rgb="FFC0C0C0"/>
      </patternFill>
    </fill>
    <fill>
      <patternFill patternType="solid">
        <fgColor rgb="FF99CC00"/>
        <bgColor rgb="FF99CC00"/>
      </patternFill>
    </fill>
    <fill>
      <patternFill patternType="solid">
        <fgColor rgb="FFFFFFFF"/>
        <bgColor rgb="FFFFFFFF"/>
      </patternFill>
    </fill>
    <fill>
      <patternFill patternType="solid">
        <fgColor rgb="FFCCC0D9"/>
        <bgColor rgb="FFCCC0D9"/>
      </patternFill>
    </fill>
    <fill>
      <patternFill patternType="solid">
        <fgColor rgb="FFE5DFEC"/>
        <bgColor rgb="FFE5DFEC"/>
      </patternFill>
    </fill>
    <fill>
      <patternFill patternType="solid">
        <fgColor rgb="FFFDE9D9"/>
        <bgColor rgb="FFFDE9D9"/>
      </patternFill>
    </fill>
    <fill>
      <patternFill patternType="solid">
        <fgColor rgb="FFFBD4B4"/>
        <bgColor rgb="FFFBD4B4"/>
      </patternFill>
    </fill>
    <fill>
      <patternFill patternType="solid">
        <fgColor rgb="FFFABF8F"/>
        <bgColor rgb="FFFABF8F"/>
      </patternFill>
    </fill>
    <fill>
      <patternFill patternType="solid">
        <fgColor rgb="FF262626"/>
        <bgColor rgb="FF262626"/>
      </patternFill>
    </fill>
    <fill>
      <patternFill patternType="solid">
        <fgColor theme="0"/>
        <bgColor theme="0"/>
      </patternFill>
    </fill>
    <fill>
      <patternFill patternType="solid">
        <fgColor rgb="FFDBE5F1"/>
        <bgColor rgb="FFDBE5F1"/>
      </patternFill>
    </fill>
    <fill>
      <patternFill patternType="solid">
        <fgColor rgb="FFDAEEF3"/>
        <bgColor rgb="FFDAEEF3"/>
      </patternFill>
    </fill>
  </fills>
  <borders count="7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/>
      <top/>
      <bottom/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right style="medium">
        <color rgb="FF000000"/>
      </right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/>
      <right style="medium">
        <color rgb="FF000000"/>
      </right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 style="medium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/>
      <top/>
      <bottom/>
    </border>
    <border>
      <left/>
      <right/>
      <top/>
      <bottom style="medium">
        <color rgb="FF000000"/>
      </bottom>
    </border>
    <border>
      <left/>
      <right/>
      <top style="thin">
        <color rgb="FF000000"/>
      </top>
      <bottom style="medium">
        <color rgb="FF000000"/>
      </bottom>
    </border>
    <border>
      <left/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top style="thin">
        <color rgb="FF808080"/>
      </top>
      <bottom style="thin">
        <color rgb="FF808080"/>
      </bottom>
    </border>
    <border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/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right style="medium">
        <color rgb="FF000000"/>
      </right>
      <top style="thin">
        <color rgb="FF000000"/>
      </top>
      <bottom/>
    </border>
    <border>
      <left/>
      <right style="medium">
        <color rgb="FF000000"/>
      </right>
      <top/>
      <bottom/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/>
      <right style="medium">
        <color rgb="FF000000"/>
      </right>
      <top style="thin">
        <color rgb="FF000000"/>
      </top>
    </border>
    <border>
      <left style="medium">
        <color rgb="FF000000"/>
      </left>
      <top style="thin">
        <color rgb="FF000000"/>
      </top>
      <bottom/>
    </border>
    <border>
      <right style="medium">
        <color rgb="FF000000"/>
      </right>
      <top style="thin">
        <color rgb="FF000000"/>
      </top>
      <bottom/>
    </border>
    <border>
      <left/>
      <right/>
      <top style="medium">
        <color rgb="FF000000"/>
      </top>
      <bottom style="thin">
        <color rgb="FF000000"/>
      </bottom>
    </border>
    <border>
      <left/>
      <right/>
      <top style="thin">
        <color rgb="FF000000"/>
      </top>
      <bottom/>
    </border>
  </borders>
  <cellStyleXfs count="1">
    <xf borderId="0" fillId="0" fontId="0" numFmtId="0" applyAlignment="1" applyFont="1"/>
  </cellStyleXfs>
  <cellXfs count="28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1" fillId="2" fontId="1" numFmtId="0" xfId="0" applyAlignment="1" applyBorder="1" applyFill="1" applyFont="1">
      <alignment shrinkToFit="0" vertical="bottom" wrapText="0"/>
    </xf>
    <xf borderId="1" fillId="2" fontId="1" numFmtId="49" xfId="0" applyAlignment="1" applyBorder="1" applyFont="1" applyNumberFormat="1">
      <alignment shrinkToFit="0" vertical="bottom" wrapText="0"/>
    </xf>
    <xf borderId="0" fillId="0" fontId="2" numFmtId="0" xfId="0" applyAlignment="1" applyFont="1">
      <alignment shrinkToFit="0" vertical="bottom" wrapText="0"/>
    </xf>
    <xf borderId="1" fillId="0" fontId="1" numFmtId="0" xfId="0" applyAlignment="1" applyBorder="1" applyFont="1">
      <alignment shrinkToFit="0" vertical="bottom" wrapText="0"/>
    </xf>
    <xf borderId="0" fillId="0" fontId="1" numFmtId="10" xfId="0" applyAlignment="1" applyFont="1" applyNumberFormat="1">
      <alignment shrinkToFit="0" vertical="bottom" wrapText="0"/>
    </xf>
    <xf borderId="1" fillId="0" fontId="1" numFmtId="10" xfId="0" applyAlignment="1" applyBorder="1" applyFont="1" applyNumberFormat="1">
      <alignment shrinkToFit="0" vertical="bottom" wrapText="0"/>
    </xf>
    <xf borderId="2" fillId="3" fontId="3" numFmtId="0" xfId="0" applyAlignment="1" applyBorder="1" applyFill="1" applyFont="1">
      <alignment shrinkToFit="0" vertical="bottom" wrapText="0"/>
    </xf>
    <xf borderId="3" fillId="3" fontId="3" numFmtId="0" xfId="0" applyAlignment="1" applyBorder="1" applyFont="1">
      <alignment shrinkToFit="0" vertical="bottom" wrapText="0"/>
    </xf>
    <xf borderId="1" fillId="3" fontId="3" numFmtId="0" xfId="0" applyAlignment="1" applyBorder="1" applyFont="1">
      <alignment shrinkToFit="0" vertical="bottom" wrapText="0"/>
    </xf>
    <xf borderId="4" fillId="3" fontId="3" numFmtId="10" xfId="0" applyAlignment="1" applyBorder="1" applyFont="1" applyNumberFormat="1">
      <alignment shrinkToFit="0" vertical="bottom" wrapText="0"/>
    </xf>
    <xf borderId="1" fillId="3" fontId="3" numFmtId="10" xfId="0" applyAlignment="1" applyBorder="1" applyFont="1" applyNumberFormat="1">
      <alignment shrinkToFit="0" vertical="bottom" wrapText="0"/>
    </xf>
    <xf borderId="1" fillId="3" fontId="1" numFmtId="10" xfId="0" applyAlignment="1" applyBorder="1" applyFont="1" applyNumberFormat="1">
      <alignment shrinkToFit="0" vertical="bottom" wrapText="0"/>
    </xf>
    <xf borderId="5" fillId="4" fontId="4" numFmtId="0" xfId="0" applyAlignment="1" applyBorder="1" applyFill="1" applyFont="1">
      <alignment horizontal="center" shrinkToFit="0" vertical="bottom" wrapText="0"/>
    </xf>
    <xf borderId="6" fillId="5" fontId="4" numFmtId="0" xfId="0" applyAlignment="1" applyBorder="1" applyFill="1" applyFont="1">
      <alignment horizontal="center" shrinkToFit="0" vertical="bottom" wrapText="0"/>
    </xf>
    <xf borderId="7" fillId="5" fontId="4" numFmtId="0" xfId="0" applyAlignment="1" applyBorder="1" applyFont="1">
      <alignment horizontal="center" shrinkToFit="0" vertical="bottom" wrapText="0"/>
    </xf>
    <xf borderId="1" fillId="5" fontId="4" numFmtId="0" xfId="0" applyAlignment="1" applyBorder="1" applyFont="1">
      <alignment horizontal="center" shrinkToFit="0" vertical="bottom" wrapText="0"/>
    </xf>
    <xf borderId="8" fillId="5" fontId="4" numFmtId="10" xfId="0" applyAlignment="1" applyBorder="1" applyFont="1" applyNumberFormat="1">
      <alignment horizontal="center" shrinkToFit="0" vertical="bottom" wrapText="0"/>
    </xf>
    <xf borderId="1" fillId="5" fontId="4" numFmtId="10" xfId="0" applyAlignment="1" applyBorder="1" applyFont="1" applyNumberFormat="1">
      <alignment horizontal="center" shrinkToFit="0" vertical="bottom" wrapText="0"/>
    </xf>
    <xf borderId="1" fillId="5" fontId="1" numFmtId="10" xfId="0" applyAlignment="1" applyBorder="1" applyFont="1" applyNumberFormat="1">
      <alignment shrinkToFit="0" vertical="bottom" wrapText="0"/>
    </xf>
    <xf borderId="9" fillId="0" fontId="4" numFmtId="0" xfId="0" applyAlignment="1" applyBorder="1" applyFont="1">
      <alignment shrinkToFit="0" vertical="bottom" wrapText="0"/>
    </xf>
    <xf borderId="1" fillId="0" fontId="3" numFmtId="0" xfId="0" applyAlignment="1" applyBorder="1" applyFont="1">
      <alignment horizontal="center" shrinkToFit="0" vertical="center" wrapText="0"/>
    </xf>
    <xf borderId="1" fillId="0" fontId="3" numFmtId="10" xfId="0" applyAlignment="1" applyBorder="1" applyFont="1" applyNumberFormat="1">
      <alignment horizontal="center" shrinkToFit="0" vertical="center" wrapText="0"/>
    </xf>
    <xf borderId="10" fillId="0" fontId="3" numFmtId="10" xfId="0" applyAlignment="1" applyBorder="1" applyFont="1" applyNumberFormat="1">
      <alignment horizontal="center" shrinkToFit="0" vertical="center" wrapText="0"/>
    </xf>
    <xf borderId="0" fillId="0" fontId="4" numFmtId="0" xfId="0" applyAlignment="1" applyFont="1">
      <alignment shrinkToFit="0" vertical="bottom" wrapText="0"/>
    </xf>
    <xf borderId="11" fillId="0" fontId="5" numFmtId="0" xfId="0" applyBorder="1" applyFont="1"/>
    <xf borderId="12" fillId="0" fontId="4" numFmtId="0" xfId="0" applyAlignment="1" applyBorder="1" applyFont="1">
      <alignment horizontal="left" shrinkToFit="0" vertical="bottom" wrapText="0"/>
    </xf>
    <xf borderId="1" fillId="0" fontId="6" numFmtId="0" xfId="0" applyAlignment="1" applyBorder="1" applyFont="1">
      <alignment horizontal="center" shrinkToFit="0" vertical="center" wrapText="0"/>
    </xf>
    <xf borderId="12" fillId="0" fontId="4" numFmtId="0" xfId="0" applyAlignment="1" applyBorder="1" applyFont="1">
      <alignment shrinkToFit="0" vertical="bottom" wrapText="0"/>
    </xf>
    <xf borderId="10" fillId="0" fontId="1" numFmtId="0" xfId="0" applyAlignment="1" applyBorder="1" applyFont="1">
      <alignment shrinkToFit="0" vertical="bottom" wrapText="0"/>
    </xf>
    <xf borderId="10" fillId="0" fontId="1" numFmtId="0" xfId="0" applyAlignment="1" applyBorder="1" applyFont="1">
      <alignment horizontal="center" shrinkToFit="0" vertical="center" wrapText="0"/>
    </xf>
    <xf borderId="10" fillId="0" fontId="3" numFmtId="0" xfId="0" applyAlignment="1" applyBorder="1" applyFont="1">
      <alignment horizontal="center" shrinkToFit="0" vertical="center" wrapText="0"/>
    </xf>
    <xf borderId="13" fillId="0" fontId="5" numFmtId="0" xfId="0" applyBorder="1" applyFont="1"/>
    <xf borderId="3" fillId="3" fontId="1" numFmtId="0" xfId="0" applyAlignment="1" applyBorder="1" applyFont="1">
      <alignment shrinkToFit="0" vertical="bottom" wrapText="0"/>
    </xf>
    <xf borderId="14" fillId="3" fontId="1" numFmtId="0" xfId="0" applyAlignment="1" applyBorder="1" applyFont="1">
      <alignment shrinkToFit="0" vertical="bottom" wrapText="0"/>
    </xf>
    <xf borderId="8" fillId="3" fontId="1" numFmtId="0" xfId="0" applyAlignment="1" applyBorder="1" applyFont="1">
      <alignment shrinkToFit="0" vertical="bottom" wrapText="0"/>
    </xf>
    <xf borderId="8" fillId="3" fontId="1" numFmtId="10" xfId="0" applyAlignment="1" applyBorder="1" applyFont="1" applyNumberFormat="1">
      <alignment shrinkToFit="0" vertical="bottom" wrapText="0"/>
    </xf>
    <xf borderId="15" fillId="4" fontId="4" numFmtId="0" xfId="0" applyAlignment="1" applyBorder="1" applyFont="1">
      <alignment shrinkToFit="0" vertical="bottom" wrapText="0"/>
    </xf>
    <xf borderId="8" fillId="5" fontId="1" numFmtId="0" xfId="0" applyAlignment="1" applyBorder="1" applyFont="1">
      <alignment shrinkToFit="0" vertical="bottom" wrapText="0"/>
    </xf>
    <xf borderId="8" fillId="5" fontId="1" numFmtId="10" xfId="0" applyAlignment="1" applyBorder="1" applyFont="1" applyNumberFormat="1">
      <alignment shrinkToFit="0" vertical="bottom" wrapText="0"/>
    </xf>
    <xf borderId="1" fillId="0" fontId="3" numFmtId="0" xfId="0" applyAlignment="1" applyBorder="1" applyFont="1">
      <alignment horizontal="center" shrinkToFit="0" vertical="bottom" wrapText="0"/>
    </xf>
    <xf borderId="10" fillId="0" fontId="3" numFmtId="0" xfId="0" applyAlignment="1" applyBorder="1" applyFont="1">
      <alignment horizontal="center" shrinkToFit="0" vertical="center" wrapText="1"/>
    </xf>
    <xf borderId="16" fillId="0" fontId="5" numFmtId="0" xfId="0" applyBorder="1" applyFont="1"/>
    <xf borderId="4" fillId="4" fontId="4" numFmtId="0" xfId="0" applyAlignment="1" applyBorder="1" applyFont="1">
      <alignment shrinkToFit="0" vertical="bottom" wrapText="0"/>
    </xf>
    <xf borderId="1" fillId="5" fontId="7" numFmtId="0" xfId="0" applyAlignment="1" applyBorder="1" applyFont="1">
      <alignment horizontal="center" shrinkToFit="0" vertical="bottom" wrapText="0"/>
    </xf>
    <xf borderId="17" fillId="5" fontId="4" numFmtId="0" xfId="0" applyAlignment="1" applyBorder="1" applyFont="1">
      <alignment horizontal="center" shrinkToFit="0" vertical="bottom" wrapText="0"/>
    </xf>
    <xf borderId="10" fillId="0" fontId="3" numFmtId="0" xfId="0" applyAlignment="1" applyBorder="1" applyFont="1">
      <alignment horizontal="center" shrinkToFit="0" vertical="bottom" wrapText="0"/>
    </xf>
    <xf borderId="12" fillId="0" fontId="1" numFmtId="0" xfId="0" applyAlignment="1" applyBorder="1" applyFont="1">
      <alignment shrinkToFit="0" vertical="bottom" wrapText="0"/>
    </xf>
    <xf borderId="18" fillId="3" fontId="3" numFmtId="0" xfId="0" applyAlignment="1" applyBorder="1" applyFont="1">
      <alignment shrinkToFit="0" vertical="bottom" wrapText="0"/>
    </xf>
    <xf borderId="1" fillId="0" fontId="3" numFmtId="0" xfId="0" applyAlignment="1" applyBorder="1" applyFont="1">
      <alignment shrinkToFit="0" vertical="bottom" wrapText="0"/>
    </xf>
    <xf borderId="19" fillId="0" fontId="4" numFmtId="0" xfId="0" applyAlignment="1" applyBorder="1" applyFont="1">
      <alignment shrinkToFit="0" vertical="bottom" wrapText="0"/>
    </xf>
    <xf borderId="20" fillId="0" fontId="1" numFmtId="0" xfId="0" applyAlignment="1" applyBorder="1" applyFont="1">
      <alignment shrinkToFit="0" vertical="bottom" wrapText="0"/>
    </xf>
    <xf borderId="10" fillId="6" fontId="1" numFmtId="0" xfId="0" applyAlignment="1" applyBorder="1" applyFill="1" applyFont="1">
      <alignment horizontal="center" shrinkToFit="0" vertical="center" wrapText="1"/>
    </xf>
    <xf borderId="1" fillId="0" fontId="3" numFmtId="0" xfId="0" applyAlignment="1" applyBorder="1" applyFont="1">
      <alignment horizontal="center" shrinkToFit="0" vertical="bottom" wrapText="1"/>
    </xf>
    <xf borderId="1" fillId="0" fontId="3" numFmtId="0" xfId="0" applyAlignment="1" applyBorder="1" applyFont="1">
      <alignment horizontal="center" shrinkToFit="0" vertical="center" wrapText="1"/>
    </xf>
    <xf borderId="4" fillId="4" fontId="1" numFmtId="0" xfId="0" applyAlignment="1" applyBorder="1" applyFont="1">
      <alignment shrinkToFit="0" vertical="bottom" wrapText="0"/>
    </xf>
    <xf borderId="21" fillId="3" fontId="1" numFmtId="0" xfId="0" applyAlignment="1" applyBorder="1" applyFont="1">
      <alignment shrinkToFit="0" vertical="bottom" wrapText="0"/>
    </xf>
    <xf borderId="22" fillId="3" fontId="1" numFmtId="0" xfId="0" applyAlignment="1" applyBorder="1" applyFont="1">
      <alignment shrinkToFit="0" vertical="bottom" wrapText="0"/>
    </xf>
    <xf borderId="20" fillId="0" fontId="4" numFmtId="0" xfId="0" applyAlignment="1" applyBorder="1" applyFont="1">
      <alignment horizontal="center" shrinkToFit="0" vertical="bottom" wrapText="0"/>
    </xf>
    <xf borderId="1" fillId="0" fontId="4" numFmtId="0" xfId="0" applyAlignment="1" applyBorder="1" applyFont="1">
      <alignment horizontal="center" shrinkToFit="0" vertical="bottom" wrapText="0"/>
    </xf>
    <xf borderId="10" fillId="0" fontId="4" numFmtId="0" xfId="0" applyAlignment="1" applyBorder="1" applyFont="1">
      <alignment horizontal="center" shrinkToFit="0" vertical="center" wrapText="0"/>
    </xf>
    <xf borderId="6" fillId="5" fontId="7" numFmtId="0" xfId="0" applyAlignment="1" applyBorder="1" applyFont="1">
      <alignment horizontal="center" shrinkToFit="0" vertical="bottom" wrapText="0"/>
    </xf>
    <xf borderId="23" fillId="0" fontId="4" numFmtId="0" xfId="0" applyAlignment="1" applyBorder="1" applyFont="1">
      <alignment horizontal="left" shrinkToFit="0" vertical="top" wrapText="1"/>
    </xf>
    <xf borderId="10" fillId="3" fontId="1" numFmtId="0" xfId="0" applyAlignment="1" applyBorder="1" applyFont="1">
      <alignment horizontal="center" shrinkToFit="0" vertical="bottom" wrapText="0"/>
    </xf>
    <xf borderId="10" fillId="7" fontId="3" numFmtId="0" xfId="0" applyAlignment="1" applyBorder="1" applyFill="1" applyFont="1">
      <alignment horizontal="center" shrinkToFit="0" vertical="center" wrapText="1"/>
    </xf>
    <xf borderId="24" fillId="4" fontId="4" numFmtId="0" xfId="0" applyAlignment="1" applyBorder="1" applyFont="1">
      <alignment shrinkToFit="0" vertical="bottom" wrapText="0"/>
    </xf>
    <xf borderId="20" fillId="0" fontId="1" numFmtId="0" xfId="0" applyAlignment="1" applyBorder="1" applyFont="1">
      <alignment horizontal="center" shrinkToFit="0" vertical="bottom" wrapText="0"/>
    </xf>
    <xf borderId="20" fillId="0" fontId="3" numFmtId="0" xfId="0" applyAlignment="1" applyBorder="1" applyFont="1">
      <alignment horizontal="center" shrinkToFit="0" vertical="bottom" wrapText="0"/>
    </xf>
    <xf borderId="25" fillId="0" fontId="4" numFmtId="0" xfId="0" applyAlignment="1" applyBorder="1" applyFont="1">
      <alignment horizontal="center" shrinkToFit="0" vertical="bottom" wrapText="0"/>
    </xf>
    <xf borderId="16" fillId="0" fontId="4" numFmtId="0" xfId="0" applyAlignment="1" applyBorder="1" applyFont="1">
      <alignment horizontal="center" shrinkToFit="0" vertical="bottom" wrapText="0"/>
    </xf>
    <xf borderId="16" fillId="0" fontId="4" numFmtId="0" xfId="0" applyAlignment="1" applyBorder="1" applyFont="1">
      <alignment horizontal="center" shrinkToFit="0" vertical="center" wrapText="0"/>
    </xf>
    <xf borderId="10" fillId="0" fontId="4" numFmtId="0" xfId="0" applyAlignment="1" applyBorder="1" applyFont="1">
      <alignment horizontal="center" shrinkToFit="0" vertical="center" wrapText="1"/>
    </xf>
    <xf borderId="0" fillId="0" fontId="8" numFmtId="0" xfId="0" applyAlignment="1" applyFont="1">
      <alignment shrinkToFit="0" vertical="bottom" wrapText="0"/>
    </xf>
    <xf borderId="0" fillId="0" fontId="9" numFmtId="0" xfId="0" applyAlignment="1" applyFont="1">
      <alignment shrinkToFit="0" vertical="bottom" wrapText="0"/>
    </xf>
    <xf borderId="0" fillId="0" fontId="10" numFmtId="0" xfId="0" applyAlignment="1" applyFont="1">
      <alignment shrinkToFit="0" vertical="bottom" wrapText="0"/>
    </xf>
    <xf borderId="1" fillId="2" fontId="9" numFmtId="0" xfId="0" applyAlignment="1" applyBorder="1" applyFont="1">
      <alignment horizontal="center" shrinkToFit="0" vertical="bottom" wrapText="0"/>
    </xf>
    <xf borderId="1" fillId="2" fontId="9" numFmtId="49" xfId="0" applyAlignment="1" applyBorder="1" applyFont="1" applyNumberFormat="1">
      <alignment horizontal="center" shrinkToFit="0" vertical="bottom" wrapText="0"/>
    </xf>
    <xf borderId="0" fillId="0" fontId="11" numFmtId="0" xfId="0" applyAlignment="1" applyFont="1">
      <alignment shrinkToFit="0" vertical="bottom" wrapText="0"/>
    </xf>
    <xf borderId="1" fillId="0" fontId="9" numFmtId="10" xfId="0" applyAlignment="1" applyBorder="1" applyFont="1" applyNumberFormat="1">
      <alignment horizontal="center" shrinkToFit="0" vertical="bottom" wrapText="0"/>
    </xf>
    <xf borderId="18" fillId="8" fontId="3" numFmtId="0" xfId="0" applyAlignment="1" applyBorder="1" applyFill="1" applyFont="1">
      <alignment shrinkToFit="0" vertical="bottom" wrapText="0"/>
    </xf>
    <xf borderId="21" fillId="8" fontId="3" numFmtId="10" xfId="0" applyAlignment="1" applyBorder="1" applyFont="1" applyNumberFormat="1">
      <alignment shrinkToFit="0" vertical="bottom" wrapText="0"/>
    </xf>
    <xf borderId="3" fillId="8" fontId="3" numFmtId="0" xfId="0" applyAlignment="1" applyBorder="1" applyFont="1">
      <alignment shrinkToFit="0" vertical="bottom" wrapText="0"/>
    </xf>
    <xf borderId="21" fillId="8" fontId="3" numFmtId="0" xfId="0" applyAlignment="1" applyBorder="1" applyFont="1">
      <alignment shrinkToFit="0" vertical="bottom" wrapText="0"/>
    </xf>
    <xf borderId="14" fillId="8" fontId="3" numFmtId="0" xfId="0" applyAlignment="1" applyBorder="1" applyFont="1">
      <alignment shrinkToFit="0" vertical="bottom" wrapText="0"/>
    </xf>
    <xf borderId="1" fillId="9" fontId="9" numFmtId="10" xfId="0" applyAlignment="1" applyBorder="1" applyFill="1" applyFont="1" applyNumberFormat="1">
      <alignment horizontal="center" shrinkToFit="0" vertical="bottom" wrapText="0"/>
    </xf>
    <xf borderId="18" fillId="4" fontId="4" numFmtId="0" xfId="0" applyAlignment="1" applyBorder="1" applyFont="1">
      <alignment horizontal="center" shrinkToFit="0" vertical="bottom" wrapText="0"/>
    </xf>
    <xf borderId="22" fillId="4" fontId="4" numFmtId="0" xfId="0" applyAlignment="1" applyBorder="1" applyFont="1">
      <alignment horizontal="center" shrinkToFit="0" vertical="bottom" wrapText="0"/>
    </xf>
    <xf borderId="2" fillId="4" fontId="4" numFmtId="0" xfId="0" applyAlignment="1" applyBorder="1" applyFont="1">
      <alignment horizontal="center" shrinkToFit="0" vertical="bottom" wrapText="0"/>
    </xf>
    <xf borderId="26" fillId="10" fontId="4" numFmtId="0" xfId="0" applyAlignment="1" applyBorder="1" applyFill="1" applyFont="1">
      <alignment horizontal="center" shrinkToFit="0" vertical="bottom" wrapText="0"/>
    </xf>
    <xf borderId="22" fillId="11" fontId="4" numFmtId="0" xfId="0" applyAlignment="1" applyBorder="1" applyFill="1" applyFont="1">
      <alignment horizontal="center" shrinkToFit="0" vertical="bottom" wrapText="0"/>
    </xf>
    <xf borderId="22" fillId="12" fontId="4" numFmtId="0" xfId="0" applyAlignment="1" applyBorder="1" applyFill="1" applyFont="1">
      <alignment horizontal="center" shrinkToFit="0" vertical="bottom" wrapText="0"/>
    </xf>
    <xf borderId="1" fillId="5" fontId="9" numFmtId="10" xfId="0" applyAlignment="1" applyBorder="1" applyFont="1" applyNumberFormat="1">
      <alignment horizontal="center" shrinkToFit="0" vertical="bottom" wrapText="0"/>
    </xf>
    <xf borderId="27" fillId="0" fontId="4" numFmtId="0" xfId="0" applyAlignment="1" applyBorder="1" applyFont="1">
      <alignment shrinkToFit="0" vertical="bottom" wrapText="0"/>
    </xf>
    <xf borderId="28" fillId="0" fontId="4" numFmtId="0" xfId="0" applyAlignment="1" applyBorder="1" applyFont="1">
      <alignment shrinkToFit="0" vertical="bottom" wrapText="0"/>
    </xf>
    <xf borderId="28" fillId="0" fontId="12" numFmtId="0" xfId="0" applyAlignment="1" applyBorder="1" applyFont="1">
      <alignment horizontal="center" readingOrder="0" shrinkToFit="0" vertical="bottom" wrapText="0"/>
    </xf>
    <xf borderId="29" fillId="10" fontId="13" numFmtId="10" xfId="0" applyAlignment="1" applyBorder="1" applyFont="1" applyNumberFormat="1">
      <alignment horizontal="center" shrinkToFit="0" vertical="bottom" wrapText="0"/>
    </xf>
    <xf borderId="30" fillId="11" fontId="13" numFmtId="10" xfId="0" applyAlignment="1" applyBorder="1" applyFont="1" applyNumberFormat="1">
      <alignment horizontal="center" shrinkToFit="0" vertical="center" wrapText="0"/>
    </xf>
    <xf borderId="31" fillId="11" fontId="13" numFmtId="10" xfId="0" applyAlignment="1" applyBorder="1" applyFont="1" applyNumberFormat="1">
      <alignment horizontal="center" shrinkToFit="0" vertical="center" wrapText="0"/>
    </xf>
    <xf borderId="31" fillId="12" fontId="14" numFmtId="10" xfId="0" applyAlignment="1" applyBorder="1" applyFont="1" applyNumberFormat="1">
      <alignment horizontal="center" shrinkToFit="0" vertical="center" wrapText="0"/>
    </xf>
    <xf borderId="1" fillId="0" fontId="15" numFmtId="10" xfId="0" applyAlignment="1" applyBorder="1" applyFont="1" applyNumberFormat="1">
      <alignment horizontal="center" shrinkToFit="0" vertical="bottom" wrapText="0"/>
    </xf>
    <xf borderId="23" fillId="0" fontId="4" numFmtId="0" xfId="0" applyAlignment="1" applyBorder="1" applyFont="1">
      <alignment shrinkToFit="0" vertical="bottom" wrapText="0"/>
    </xf>
    <xf borderId="32" fillId="0" fontId="4" numFmtId="0" xfId="0" applyAlignment="1" applyBorder="1" applyFont="1">
      <alignment shrinkToFit="0" vertical="bottom" wrapText="0"/>
    </xf>
    <xf borderId="33" fillId="0" fontId="12" numFmtId="0" xfId="0" applyAlignment="1" applyBorder="1" applyFont="1">
      <alignment horizontal="center" shrinkToFit="0" vertical="bottom" wrapText="0"/>
    </xf>
    <xf borderId="34" fillId="10" fontId="13" numFmtId="10" xfId="0" applyAlignment="1" applyBorder="1" applyFont="1" applyNumberFormat="1">
      <alignment horizontal="center" shrinkToFit="0" vertical="bottom" wrapText="0"/>
    </xf>
    <xf borderId="35" fillId="0" fontId="5" numFmtId="0" xfId="0" applyBorder="1" applyFont="1"/>
    <xf borderId="36" fillId="0" fontId="5" numFmtId="0" xfId="0" applyBorder="1" applyFont="1"/>
    <xf borderId="37" fillId="0" fontId="4" numFmtId="0" xfId="0" applyAlignment="1" applyBorder="1" applyFont="1">
      <alignment shrinkToFit="0" vertical="bottom" wrapText="0"/>
    </xf>
    <xf borderId="38" fillId="0" fontId="4" numFmtId="0" xfId="0" applyAlignment="1" applyBorder="1" applyFont="1">
      <alignment shrinkToFit="0" vertical="bottom" wrapText="0"/>
    </xf>
    <xf borderId="39" fillId="0" fontId="4" numFmtId="0" xfId="0" applyAlignment="1" applyBorder="1" applyFont="1">
      <alignment shrinkToFit="0" vertical="bottom" wrapText="0"/>
    </xf>
    <xf borderId="33" fillId="0" fontId="4" numFmtId="0" xfId="0" applyAlignment="1" applyBorder="1" applyFont="1">
      <alignment shrinkToFit="0" vertical="bottom" wrapText="0"/>
    </xf>
    <xf borderId="40" fillId="0" fontId="4" numFmtId="0" xfId="0" applyAlignment="1" applyBorder="1" applyFont="1">
      <alignment shrinkToFit="0" vertical="bottom" wrapText="0"/>
    </xf>
    <xf borderId="41" fillId="0" fontId="4" numFmtId="0" xfId="0" applyAlignment="1" applyBorder="1" applyFont="1">
      <alignment shrinkToFit="0" vertical="bottom" wrapText="0"/>
    </xf>
    <xf borderId="42" fillId="0" fontId="4" numFmtId="0" xfId="0" applyAlignment="1" applyBorder="1" applyFont="1">
      <alignment shrinkToFit="0" vertical="bottom" wrapText="0"/>
    </xf>
    <xf borderId="43" fillId="0" fontId="4" numFmtId="0" xfId="0" applyAlignment="1" applyBorder="1" applyFont="1">
      <alignment shrinkToFit="0" vertical="bottom" wrapText="0"/>
    </xf>
    <xf borderId="44" fillId="0" fontId="12" numFmtId="0" xfId="0" applyAlignment="1" applyBorder="1" applyFont="1">
      <alignment horizontal="center" shrinkToFit="0" vertical="bottom" wrapText="0"/>
    </xf>
    <xf borderId="45" fillId="10" fontId="13" numFmtId="10" xfId="0" applyAlignment="1" applyBorder="1" applyFont="1" applyNumberFormat="1">
      <alignment horizontal="center" shrinkToFit="0" vertical="bottom" wrapText="0"/>
    </xf>
    <xf borderId="46" fillId="0" fontId="5" numFmtId="0" xfId="0" applyBorder="1" applyFont="1"/>
    <xf borderId="47" fillId="0" fontId="5" numFmtId="0" xfId="0" applyBorder="1" applyFont="1"/>
    <xf borderId="48" fillId="8" fontId="3" numFmtId="0" xfId="0" applyAlignment="1" applyBorder="1" applyFont="1">
      <alignment shrinkToFit="0" vertical="bottom" wrapText="0"/>
    </xf>
    <xf borderId="8" fillId="8" fontId="3" numFmtId="10" xfId="0" applyAlignment="1" applyBorder="1" applyFont="1" applyNumberFormat="1">
      <alignment shrinkToFit="0" vertical="bottom" wrapText="0"/>
    </xf>
    <xf borderId="8" fillId="8" fontId="3" numFmtId="0" xfId="0" applyAlignment="1" applyBorder="1" applyFont="1">
      <alignment shrinkToFit="0" vertical="bottom" wrapText="0"/>
    </xf>
    <xf borderId="49" fillId="8" fontId="3" numFmtId="0" xfId="0" applyAlignment="1" applyBorder="1" applyFont="1">
      <alignment shrinkToFit="0" vertical="bottom" wrapText="0"/>
    </xf>
    <xf borderId="50" fillId="8" fontId="3" numFmtId="0" xfId="0" applyAlignment="1" applyBorder="1" applyFont="1">
      <alignment shrinkToFit="0" vertical="bottom" wrapText="0"/>
    </xf>
    <xf borderId="51" fillId="8" fontId="3" numFmtId="0" xfId="0" applyAlignment="1" applyBorder="1" applyFont="1">
      <alignment shrinkToFit="0" vertical="bottom" wrapText="0"/>
    </xf>
    <xf borderId="18" fillId="4" fontId="4" numFmtId="0" xfId="0" applyAlignment="1" applyBorder="1" applyFont="1">
      <alignment shrinkToFit="0" vertical="bottom" wrapText="0"/>
    </xf>
    <xf borderId="22" fillId="4" fontId="4" numFmtId="0" xfId="0" applyAlignment="1" applyBorder="1" applyFont="1">
      <alignment shrinkToFit="0" vertical="bottom" wrapText="0"/>
    </xf>
    <xf borderId="14" fillId="4" fontId="4" numFmtId="0" xfId="0" applyAlignment="1" applyBorder="1" applyFont="1">
      <alignment horizontal="center" shrinkToFit="0" vertical="bottom" wrapText="0"/>
    </xf>
    <xf borderId="52" fillId="10" fontId="4" numFmtId="0" xfId="0" applyAlignment="1" applyBorder="1" applyFont="1">
      <alignment horizontal="center" shrinkToFit="0" vertical="bottom" wrapText="0"/>
    </xf>
    <xf borderId="28" fillId="0" fontId="12" numFmtId="0" xfId="0" applyAlignment="1" applyBorder="1" applyFont="1">
      <alignment horizontal="center" shrinkToFit="0" vertical="bottom" wrapText="0"/>
    </xf>
    <xf borderId="41" fillId="0" fontId="12" numFmtId="0" xfId="0" applyAlignment="1" applyBorder="1" applyFont="1">
      <alignment horizontal="center" shrinkToFit="0" vertical="bottom" wrapText="0"/>
    </xf>
    <xf borderId="53" fillId="10" fontId="13" numFmtId="10" xfId="0" applyAlignment="1" applyBorder="1" applyFont="1" applyNumberFormat="1">
      <alignment horizontal="center" shrinkToFit="0" vertical="bottom" wrapText="0"/>
    </xf>
    <xf borderId="54" fillId="10" fontId="13" numFmtId="10" xfId="0" applyAlignment="1" applyBorder="1" applyFont="1" applyNumberFormat="1">
      <alignment horizontal="center" shrinkToFit="0" vertical="bottom" wrapText="0"/>
    </xf>
    <xf borderId="55" fillId="0" fontId="5" numFmtId="0" xfId="0" applyBorder="1" applyFont="1"/>
    <xf borderId="56" fillId="0" fontId="5" numFmtId="0" xfId="0" applyBorder="1" applyFont="1"/>
    <xf borderId="0" fillId="0" fontId="16" numFmtId="0" xfId="0" applyAlignment="1" applyFont="1">
      <alignment shrinkToFit="0" vertical="bottom" wrapText="0"/>
    </xf>
    <xf borderId="57" fillId="13" fontId="17" numFmtId="0" xfId="0" applyAlignment="1" applyBorder="1" applyFill="1" applyFont="1">
      <alignment horizontal="left" shrinkToFit="0" vertical="bottom" wrapText="0"/>
    </xf>
    <xf borderId="58" fillId="0" fontId="5" numFmtId="0" xfId="0" applyBorder="1" applyFont="1"/>
    <xf borderId="59" fillId="0" fontId="5" numFmtId="0" xfId="0" applyBorder="1" applyFont="1"/>
    <xf borderId="60" fillId="13" fontId="17" numFmtId="10" xfId="0" applyAlignment="1" applyBorder="1" applyFont="1" applyNumberFormat="1">
      <alignment shrinkToFit="0" vertical="bottom" wrapText="0"/>
    </xf>
    <xf borderId="0" fillId="0" fontId="18" numFmtId="0" xfId="0" applyAlignment="1" applyFont="1">
      <alignment shrinkToFit="0" vertical="bottom" wrapText="0"/>
    </xf>
    <xf borderId="0" fillId="0" fontId="18" numFmtId="10" xfId="0" applyAlignment="1" applyFont="1" applyNumberFormat="1">
      <alignment shrinkToFit="0" vertical="bottom" wrapText="0"/>
    </xf>
    <xf borderId="0" fillId="0" fontId="18" numFmtId="0" xfId="0" applyAlignment="1" applyFont="1">
      <alignment horizontal="center" shrinkToFit="0" vertical="center" wrapText="0"/>
    </xf>
    <xf borderId="0" fillId="0" fontId="18" numFmtId="0" xfId="0" applyAlignment="1" applyFont="1">
      <alignment horizontal="center" shrinkToFit="0" vertical="bottom" wrapText="0"/>
    </xf>
    <xf borderId="8" fillId="14" fontId="19" numFmtId="0" xfId="0" applyAlignment="1" applyBorder="1" applyFill="1" applyFont="1">
      <alignment shrinkToFit="0" vertical="bottom" wrapText="0"/>
    </xf>
    <xf borderId="8" fillId="14" fontId="18" numFmtId="0" xfId="0" applyAlignment="1" applyBorder="1" applyFont="1">
      <alignment shrinkToFit="0" vertical="bottom" wrapText="0"/>
    </xf>
    <xf borderId="0" fillId="0" fontId="20" numFmtId="10" xfId="0" applyAlignment="1" applyFont="1" applyNumberFormat="1">
      <alignment shrinkToFit="0" vertical="bottom" wrapText="0"/>
    </xf>
    <xf borderId="1" fillId="0" fontId="9" numFmtId="10" xfId="0" applyAlignment="1" applyBorder="1" applyFont="1" applyNumberFormat="1">
      <alignment shrinkToFit="0" vertical="bottom" wrapText="0"/>
    </xf>
    <xf borderId="2" fillId="8" fontId="3" numFmtId="0" xfId="0" applyAlignment="1" applyBorder="1" applyFont="1">
      <alignment shrinkToFit="0" vertical="bottom" wrapText="0"/>
    </xf>
    <xf borderId="3" fillId="8" fontId="3" numFmtId="10" xfId="0" applyAlignment="1" applyBorder="1" applyFont="1" applyNumberFormat="1">
      <alignment shrinkToFit="0" vertical="bottom" wrapText="0"/>
    </xf>
    <xf borderId="61" fillId="8" fontId="4" numFmtId="0" xfId="0" applyAlignment="1" applyBorder="1" applyFont="1">
      <alignment horizontal="center" shrinkToFit="0" vertical="bottom" wrapText="0"/>
    </xf>
    <xf borderId="62" fillId="0" fontId="5" numFmtId="0" xfId="0" applyBorder="1" applyFont="1"/>
    <xf borderId="63" fillId="0" fontId="5" numFmtId="0" xfId="0" applyBorder="1" applyFont="1"/>
    <xf borderId="8" fillId="14" fontId="3" numFmtId="0" xfId="0" applyAlignment="1" applyBorder="1" applyFont="1">
      <alignment shrinkToFit="0" vertical="bottom" wrapText="0"/>
    </xf>
    <xf borderId="1" fillId="3" fontId="9" numFmtId="10" xfId="0" applyAlignment="1" applyBorder="1" applyFont="1" applyNumberFormat="1">
      <alignment shrinkToFit="0" vertical="bottom" wrapText="0"/>
    </xf>
    <xf borderId="64" fillId="15" fontId="4" numFmtId="0" xfId="0" applyAlignment="1" applyBorder="1" applyFill="1" applyFont="1">
      <alignment horizontal="left" shrinkToFit="0" vertical="bottom" wrapText="0"/>
    </xf>
    <xf borderId="26" fillId="15" fontId="4" numFmtId="0" xfId="0" applyAlignment="1" applyBorder="1" applyFont="1">
      <alignment horizontal="center" shrinkToFit="0" vertical="center" wrapText="0"/>
    </xf>
    <xf borderId="26" fillId="11" fontId="4" numFmtId="0" xfId="0" applyAlignment="1" applyBorder="1" applyFont="1">
      <alignment horizontal="center" shrinkToFit="0" vertical="bottom" wrapText="0"/>
    </xf>
    <xf borderId="26" fillId="12" fontId="4" numFmtId="0" xfId="0" applyAlignment="1" applyBorder="1" applyFont="1">
      <alignment horizontal="center" shrinkToFit="0" vertical="bottom" wrapText="0"/>
    </xf>
    <xf borderId="8" fillId="14" fontId="4" numFmtId="0" xfId="0" applyAlignment="1" applyBorder="1" applyFont="1">
      <alignment shrinkToFit="0" vertical="bottom" wrapText="0"/>
    </xf>
    <xf borderId="1" fillId="15" fontId="9" numFmtId="10" xfId="0" applyAlignment="1" applyBorder="1" applyFont="1" applyNumberFormat="1">
      <alignment shrinkToFit="0" vertical="bottom" wrapText="0"/>
    </xf>
    <xf borderId="64" fillId="0" fontId="4" numFmtId="0" xfId="0" applyAlignment="1" applyBorder="1" applyFont="1">
      <alignment horizontal="left" shrinkToFit="0" vertical="bottom" wrapText="0"/>
    </xf>
    <xf borderId="26" fillId="0" fontId="21" numFmtId="0" xfId="0" applyAlignment="1" applyBorder="1" applyFont="1">
      <alignment horizontal="center" readingOrder="0" shrinkToFit="0" vertical="center" wrapText="0"/>
    </xf>
    <xf borderId="26" fillId="10" fontId="13" numFmtId="10" xfId="0" applyAlignment="1" applyBorder="1" applyFont="1" applyNumberFormat="1">
      <alignment horizontal="center" shrinkToFit="0" vertical="center" wrapText="0"/>
    </xf>
    <xf borderId="26" fillId="11" fontId="13" numFmtId="10" xfId="0" applyAlignment="1" applyBorder="1" applyFont="1" applyNumberFormat="1">
      <alignment horizontal="center" shrinkToFit="0" vertical="center" wrapText="0"/>
    </xf>
    <xf borderId="26" fillId="12" fontId="14" numFmtId="10" xfId="0" applyAlignment="1" applyBorder="1" applyFont="1" applyNumberFormat="1">
      <alignment horizontal="center" shrinkToFit="0" vertical="center" wrapText="0"/>
    </xf>
    <xf borderId="1" fillId="0" fontId="15" numFmtId="10" xfId="0" applyAlignment="1" applyBorder="1" applyFont="1" applyNumberFormat="1">
      <alignment shrinkToFit="0" vertical="bottom" wrapText="0"/>
    </xf>
    <xf borderId="3" fillId="8" fontId="21" numFmtId="0" xfId="0" applyAlignment="1" applyBorder="1" applyFont="1">
      <alignment horizontal="center" shrinkToFit="0" vertical="center" wrapText="0"/>
    </xf>
    <xf borderId="3" fillId="8" fontId="21" numFmtId="0" xfId="0" applyAlignment="1" applyBorder="1" applyFont="1">
      <alignment shrinkToFit="0" vertical="bottom" wrapText="0"/>
    </xf>
    <xf borderId="14" fillId="8" fontId="21" numFmtId="0" xfId="0" applyAlignment="1" applyBorder="1" applyFont="1">
      <alignment shrinkToFit="0" vertical="bottom" wrapText="0"/>
    </xf>
    <xf borderId="2" fillId="4" fontId="4" numFmtId="0" xfId="0" applyAlignment="1" applyBorder="1" applyFont="1">
      <alignment shrinkToFit="0" vertical="bottom" wrapText="0"/>
    </xf>
    <xf borderId="14" fillId="4" fontId="4" numFmtId="10" xfId="0" applyAlignment="1" applyBorder="1" applyFont="1" applyNumberFormat="1">
      <alignment shrinkToFit="0" vertical="bottom" wrapText="0"/>
    </xf>
    <xf borderId="26" fillId="10" fontId="4" numFmtId="10" xfId="0" applyAlignment="1" applyBorder="1" applyFont="1" applyNumberFormat="1">
      <alignment horizontal="center" shrinkToFit="0" vertical="bottom" wrapText="0"/>
    </xf>
    <xf borderId="8" fillId="14" fontId="3" numFmtId="0" xfId="0" applyAlignment="1" applyBorder="1" applyFont="1">
      <alignment horizontal="left" shrinkToFit="0" vertical="bottom" wrapText="0"/>
    </xf>
    <xf borderId="27" fillId="0" fontId="4" numFmtId="0" xfId="0" applyAlignment="1" applyBorder="1" applyFont="1">
      <alignment horizontal="left" shrinkToFit="0" vertical="bottom" wrapText="0"/>
    </xf>
    <xf borderId="28" fillId="0" fontId="5" numFmtId="0" xfId="0" applyBorder="1" applyFont="1"/>
    <xf borderId="40" fillId="0" fontId="4" numFmtId="0" xfId="0" applyAlignment="1" applyBorder="1" applyFont="1">
      <alignment horizontal="center" readingOrder="0" shrinkToFit="0" vertical="center" wrapText="0"/>
    </xf>
    <xf borderId="29" fillId="10" fontId="13" numFmtId="10" xfId="0" applyAlignment="1" applyBorder="1" applyFont="1" applyNumberFormat="1">
      <alignment horizontal="center" shrinkToFit="0" vertical="center" wrapText="0"/>
    </xf>
    <xf borderId="39" fillId="0" fontId="4" numFmtId="0" xfId="0" applyAlignment="1" applyBorder="1" applyFont="1">
      <alignment horizontal="left" shrinkToFit="0" vertical="center" wrapText="0"/>
    </xf>
    <xf borderId="33" fillId="0" fontId="5" numFmtId="0" xfId="0" applyBorder="1" applyFont="1"/>
    <xf borderId="39" fillId="0" fontId="4" numFmtId="0" xfId="0" applyAlignment="1" applyBorder="1" applyFont="1">
      <alignment horizontal="center" readingOrder="0" shrinkToFit="0" vertical="center" wrapText="0"/>
    </xf>
    <xf borderId="53" fillId="10" fontId="13" numFmtId="10" xfId="0" applyAlignment="1" applyBorder="1" applyFont="1" applyNumberFormat="1">
      <alignment horizontal="center" shrinkToFit="0" vertical="center" wrapText="0"/>
    </xf>
    <xf borderId="39" fillId="0" fontId="4" numFmtId="0" xfId="0" applyAlignment="1" applyBorder="1" applyFont="1">
      <alignment horizontal="left" shrinkToFit="0" vertical="bottom" wrapText="0"/>
    </xf>
    <xf borderId="65" fillId="0" fontId="4" numFmtId="0" xfId="0" applyAlignment="1" applyBorder="1" applyFont="1">
      <alignment horizontal="left" shrinkToFit="0" vertical="bottom" wrapText="0"/>
    </xf>
    <xf borderId="44" fillId="0" fontId="5" numFmtId="0" xfId="0" applyBorder="1" applyFont="1"/>
    <xf borderId="65" fillId="0" fontId="4" numFmtId="0" xfId="0" applyAlignment="1" applyBorder="1" applyFont="1">
      <alignment horizontal="center" readingOrder="0" shrinkToFit="0" vertical="center" wrapText="0"/>
    </xf>
    <xf borderId="54" fillId="10" fontId="13" numFmtId="10" xfId="0" applyAlignment="1" applyBorder="1" applyFont="1" applyNumberFormat="1">
      <alignment horizontal="center" shrinkToFit="0" vertical="center" wrapText="0"/>
    </xf>
    <xf borderId="27" fillId="0" fontId="4" numFmtId="0" xfId="0" applyAlignment="1" applyBorder="1" applyFont="1">
      <alignment horizontal="center" readingOrder="0" shrinkToFit="0" vertical="center" wrapText="0"/>
    </xf>
    <xf borderId="66" fillId="10" fontId="4" numFmtId="10" xfId="0" applyAlignment="1" applyBorder="1" applyFont="1" applyNumberFormat="1">
      <alignment horizontal="center" shrinkToFit="0" vertical="bottom" wrapText="0"/>
    </xf>
    <xf borderId="3" fillId="8" fontId="4" numFmtId="0" xfId="0" applyAlignment="1" applyBorder="1" applyFont="1">
      <alignment horizontal="center" shrinkToFit="0" vertical="center" wrapText="0"/>
    </xf>
    <xf borderId="49" fillId="8" fontId="4" numFmtId="0" xfId="0" applyAlignment="1" applyBorder="1" applyFont="1">
      <alignment shrinkToFit="0" vertical="bottom" wrapText="0"/>
    </xf>
    <xf borderId="3" fillId="8" fontId="4" numFmtId="0" xfId="0" applyAlignment="1" applyBorder="1" applyFont="1">
      <alignment shrinkToFit="0" vertical="bottom" wrapText="0"/>
    </xf>
    <xf borderId="14" fillId="8" fontId="4" numFmtId="0" xfId="0" applyAlignment="1" applyBorder="1" applyFont="1">
      <alignment shrinkToFit="0" vertical="bottom" wrapText="0"/>
    </xf>
    <xf borderId="2" fillId="15" fontId="4" numFmtId="0" xfId="0" applyAlignment="1" applyBorder="1" applyFont="1">
      <alignment horizontal="center" shrinkToFit="0" vertical="center" wrapText="0"/>
    </xf>
    <xf borderId="27" fillId="0" fontId="4" numFmtId="0" xfId="0" applyAlignment="1" applyBorder="1" applyFont="1">
      <alignment horizontal="left" shrinkToFit="0" vertical="center" wrapText="1"/>
    </xf>
    <xf borderId="39" fillId="0" fontId="4" numFmtId="0" xfId="0" applyAlignment="1" applyBorder="1" applyFont="1">
      <alignment horizontal="left" shrinkToFit="0" vertical="bottom" wrapText="1"/>
    </xf>
    <xf borderId="34" fillId="10" fontId="13" numFmtId="10" xfId="0" applyAlignment="1" applyBorder="1" applyFont="1" applyNumberFormat="1">
      <alignment horizontal="center" shrinkToFit="0" vertical="center" wrapText="0"/>
    </xf>
    <xf borderId="14" fillId="11" fontId="4" numFmtId="0" xfId="0" applyAlignment="1" applyBorder="1" applyFont="1">
      <alignment horizontal="center" shrinkToFit="0" vertical="bottom" wrapText="0"/>
    </xf>
    <xf borderId="67" fillId="10" fontId="13" numFmtId="10" xfId="0" applyAlignment="1" applyBorder="1" applyFont="1" applyNumberFormat="1">
      <alignment horizontal="center" shrinkToFit="0" vertical="center" wrapText="0"/>
    </xf>
    <xf borderId="8" fillId="14" fontId="4" numFmtId="0" xfId="0" applyAlignment="1" applyBorder="1" applyFont="1">
      <alignment horizontal="left" shrinkToFit="0" vertical="bottom" wrapText="0"/>
    </xf>
    <xf borderId="52" fillId="10" fontId="4" numFmtId="10" xfId="0" applyAlignment="1" applyBorder="1" applyFont="1" applyNumberFormat="1">
      <alignment horizontal="center" shrinkToFit="0" vertical="bottom" wrapText="0"/>
    </xf>
    <xf borderId="1" fillId="16" fontId="9" numFmtId="10" xfId="0" applyAlignment="1" applyBorder="1" applyFill="1" applyFont="1" applyNumberFormat="1">
      <alignment shrinkToFit="0" vertical="bottom" wrapText="0"/>
    </xf>
    <xf borderId="64" fillId="4" fontId="4" numFmtId="0" xfId="0" applyAlignment="1" applyBorder="1" applyFont="1">
      <alignment horizontal="left" shrinkToFit="0" vertical="bottom" wrapText="0"/>
    </xf>
    <xf borderId="57" fillId="13" fontId="22" numFmtId="0" xfId="0" applyAlignment="1" applyBorder="1" applyFont="1">
      <alignment horizontal="left" shrinkToFit="0" vertical="bottom" wrapText="0"/>
    </xf>
    <xf borderId="60" fillId="13" fontId="22" numFmtId="10" xfId="0" applyAlignment="1" applyBorder="1" applyFont="1" applyNumberFormat="1">
      <alignment shrinkToFit="0" vertical="bottom" wrapText="0"/>
    </xf>
    <xf borderId="0" fillId="0" fontId="9" numFmtId="10" xfId="0" applyAlignment="1" applyFont="1" applyNumberFormat="1">
      <alignment shrinkToFit="0" vertical="bottom" wrapText="0"/>
    </xf>
    <xf borderId="3" fillId="8" fontId="10" numFmtId="0" xfId="0" applyAlignment="1" applyBorder="1" applyFont="1">
      <alignment shrinkToFit="0" vertical="bottom" wrapText="0"/>
    </xf>
    <xf borderId="14" fillId="8" fontId="10" numFmtId="0" xfId="0" applyAlignment="1" applyBorder="1" applyFont="1">
      <alignment shrinkToFit="0" vertical="bottom" wrapText="0"/>
    </xf>
    <xf borderId="1" fillId="3" fontId="10" numFmtId="10" xfId="0" applyAlignment="1" applyBorder="1" applyFont="1" applyNumberFormat="1">
      <alignment horizontal="center" shrinkToFit="0" vertical="bottom" wrapText="0"/>
    </xf>
    <xf borderId="1" fillId="3" fontId="9" numFmtId="10" xfId="0" applyAlignment="1" applyBorder="1" applyFont="1" applyNumberFormat="1">
      <alignment horizontal="center" shrinkToFit="0" vertical="bottom" wrapText="0"/>
    </xf>
    <xf borderId="0" fillId="0" fontId="8" numFmtId="10" xfId="0" applyAlignment="1" applyFont="1" applyNumberFormat="1">
      <alignment shrinkToFit="0" vertical="bottom" wrapText="0"/>
    </xf>
    <xf borderId="1" fillId="5" fontId="12" numFmtId="10" xfId="0" applyAlignment="1" applyBorder="1" applyFont="1" applyNumberFormat="1">
      <alignment horizontal="center" shrinkToFit="0" vertical="bottom" wrapText="0"/>
    </xf>
    <xf borderId="27" fillId="0" fontId="4" numFmtId="0" xfId="0" applyAlignment="1" applyBorder="1" applyFont="1">
      <alignment horizontal="center" shrinkToFit="0" vertical="bottom" wrapText="0"/>
    </xf>
    <xf borderId="37" fillId="0" fontId="4" numFmtId="0" xfId="0" applyAlignment="1" applyBorder="1" applyFont="1">
      <alignment horizontal="left" shrinkToFit="0" vertical="bottom" wrapText="0"/>
    </xf>
    <xf borderId="38" fillId="0" fontId="5" numFmtId="0" xfId="0" applyBorder="1" applyFont="1"/>
    <xf borderId="37" fillId="0" fontId="4" numFmtId="0" xfId="0" applyAlignment="1" applyBorder="1" applyFont="1">
      <alignment horizontal="center" shrinkToFit="0" vertical="bottom" wrapText="0"/>
    </xf>
    <xf borderId="27" fillId="0" fontId="23" numFmtId="0" xfId="0" applyAlignment="1" applyBorder="1" applyFont="1">
      <alignment horizontal="center" shrinkToFit="0" vertical="bottom" wrapText="0"/>
    </xf>
    <xf borderId="39" fillId="0" fontId="23" numFmtId="0" xfId="0" applyAlignment="1" applyBorder="1" applyFont="1">
      <alignment horizontal="center" shrinkToFit="0" vertical="bottom" wrapText="0"/>
    </xf>
    <xf borderId="65" fillId="0" fontId="23" numFmtId="0" xfId="0" applyAlignment="1" applyBorder="1" applyFont="1">
      <alignment horizontal="center" shrinkToFit="0" vertical="bottom" wrapText="0"/>
    </xf>
    <xf borderId="67" fillId="10" fontId="13" numFmtId="10" xfId="0" applyAlignment="1" applyBorder="1" applyFont="1" applyNumberFormat="1">
      <alignment horizontal="center" shrinkToFit="0" vertical="bottom" wrapText="0"/>
    </xf>
    <xf borderId="48" fillId="4" fontId="4" numFmtId="0" xfId="0" applyAlignment="1" applyBorder="1" applyFont="1">
      <alignment horizontal="center" shrinkToFit="0" vertical="bottom" wrapText="0"/>
    </xf>
    <xf borderId="68" fillId="11" fontId="4" numFmtId="0" xfId="0" applyAlignment="1" applyBorder="1" applyFont="1">
      <alignment horizontal="center" shrinkToFit="0" vertical="bottom" wrapText="0"/>
    </xf>
    <xf borderId="45" fillId="10" fontId="4" numFmtId="0" xfId="0" applyAlignment="1" applyBorder="1" applyFont="1">
      <alignment horizontal="center" shrinkToFit="0" vertical="bottom" wrapText="0"/>
    </xf>
    <xf borderId="39" fillId="0" fontId="1" numFmtId="0" xfId="0" applyAlignment="1" applyBorder="1" applyFont="1">
      <alignment horizontal="left" shrinkToFit="0" vertical="bottom" wrapText="0"/>
    </xf>
    <xf borderId="37" fillId="0" fontId="1" numFmtId="0" xfId="0" applyAlignment="1" applyBorder="1" applyFont="1">
      <alignment horizontal="left" shrinkToFit="0" vertical="bottom" wrapText="0"/>
    </xf>
    <xf borderId="37" fillId="0" fontId="23" numFmtId="0" xfId="0" applyAlignment="1" applyBorder="1" applyFont="1">
      <alignment horizontal="center" shrinkToFit="0" vertical="bottom" wrapText="0"/>
    </xf>
    <xf borderId="8" fillId="8" fontId="10" numFmtId="0" xfId="0" applyAlignment="1" applyBorder="1" applyFont="1">
      <alignment shrinkToFit="0" vertical="bottom" wrapText="0"/>
    </xf>
    <xf borderId="30" fillId="11" fontId="13" numFmtId="10" xfId="0" applyAlignment="1" applyBorder="1" applyFont="1" applyNumberFormat="1">
      <alignment horizontal="center" shrinkToFit="0" vertical="center" wrapText="1"/>
    </xf>
    <xf borderId="66" fillId="10" fontId="4" numFmtId="0" xfId="0" applyAlignment="1" applyBorder="1" applyFont="1">
      <alignment horizontal="center" shrinkToFit="0" vertical="bottom" wrapText="0"/>
    </xf>
    <xf borderId="27" fillId="4" fontId="4" numFmtId="0" xfId="0" applyAlignment="1" applyBorder="1" applyFont="1">
      <alignment horizontal="left" shrinkToFit="0" vertical="bottom" wrapText="0"/>
    </xf>
    <xf borderId="65" fillId="0" fontId="4" numFmtId="0" xfId="0" applyAlignment="1" applyBorder="1" applyFont="1">
      <alignment horizontal="left" shrinkToFit="0" vertical="top" wrapText="1"/>
    </xf>
    <xf borderId="52" fillId="10" fontId="13" numFmtId="10" xfId="0" applyAlignment="1" applyBorder="1" applyFont="1" applyNumberFormat="1">
      <alignment horizontal="center" shrinkToFit="0" vertical="bottom" wrapText="0"/>
    </xf>
    <xf borderId="51" fillId="11" fontId="13" numFmtId="10" xfId="0" applyAlignment="1" applyBorder="1" applyFont="1" applyNumberFormat="1">
      <alignment horizontal="center" shrinkToFit="0" vertical="center" wrapText="0"/>
    </xf>
    <xf borderId="69" fillId="11" fontId="13" numFmtId="10" xfId="0" applyAlignment="1" applyBorder="1" applyFont="1" applyNumberFormat="1">
      <alignment horizontal="center" shrinkToFit="0" vertical="center" wrapText="0"/>
    </xf>
    <xf borderId="69" fillId="12" fontId="14" numFmtId="10" xfId="0" applyAlignment="1" applyBorder="1" applyFont="1" applyNumberFormat="1">
      <alignment horizontal="center" shrinkToFit="0" vertical="center" wrapText="0"/>
    </xf>
    <xf borderId="70" fillId="11" fontId="13" numFmtId="10" xfId="0" applyAlignment="1" applyBorder="1" applyFont="1" applyNumberFormat="1">
      <alignment horizontal="center" shrinkToFit="0" vertical="center" wrapText="0"/>
    </xf>
    <xf borderId="65" fillId="4" fontId="4" numFmtId="0" xfId="0" applyAlignment="1" applyBorder="1" applyFont="1">
      <alignment horizontal="left" shrinkToFit="0" vertical="bottom" wrapText="0"/>
    </xf>
    <xf borderId="71" fillId="4" fontId="4" numFmtId="0" xfId="0" applyAlignment="1" applyBorder="1" applyFont="1">
      <alignment horizontal="center" shrinkToFit="0" vertical="bottom" wrapText="0"/>
    </xf>
    <xf borderId="18" fillId="4" fontId="12" numFmtId="0" xfId="0" applyAlignment="1" applyBorder="1" applyFont="1">
      <alignment horizontal="center" shrinkToFit="0" vertical="bottom" wrapText="0"/>
    </xf>
    <xf borderId="72" fillId="0" fontId="4" numFmtId="0" xfId="0" applyAlignment="1" applyBorder="1" applyFont="1">
      <alignment horizontal="left" shrinkToFit="0" vertical="bottom" wrapText="0"/>
    </xf>
    <xf borderId="73" fillId="0" fontId="5" numFmtId="0" xfId="0" applyBorder="1" applyFont="1"/>
    <xf borderId="72" fillId="0" fontId="23" numFmtId="0" xfId="0" applyAlignment="1" applyBorder="1" applyFont="1">
      <alignment horizontal="center" shrinkToFit="0" vertical="bottom" wrapText="0"/>
    </xf>
    <xf borderId="22" fillId="11" fontId="13" numFmtId="10" xfId="0" applyAlignment="1" applyBorder="1" applyFont="1" applyNumberFormat="1">
      <alignment horizontal="center" shrinkToFit="0" vertical="center" wrapText="0"/>
    </xf>
    <xf borderId="40" fillId="0" fontId="23" numFmtId="0" xfId="0" applyAlignment="1" applyBorder="1" applyFont="1">
      <alignment horizontal="center" shrinkToFit="0" vertical="bottom" wrapText="0"/>
    </xf>
    <xf borderId="74" fillId="11" fontId="13" numFmtId="10" xfId="0" applyAlignment="1" applyBorder="1" applyFont="1" applyNumberFormat="1">
      <alignment horizontal="center" shrinkToFit="0" vertical="center" wrapText="1"/>
    </xf>
    <xf borderId="69" fillId="11" fontId="13" numFmtId="10" xfId="0" applyAlignment="1" applyBorder="1" applyFont="1" applyNumberFormat="1">
      <alignment horizontal="center" shrinkToFit="0" vertical="center" wrapText="1"/>
    </xf>
    <xf borderId="69" fillId="12" fontId="14" numFmtId="10" xfId="0" applyAlignment="1" applyBorder="1" applyFont="1" applyNumberFormat="1">
      <alignment horizontal="center" shrinkToFit="0" vertical="center" wrapText="1"/>
    </xf>
    <xf borderId="1" fillId="0" fontId="9" numFmtId="2" xfId="0" applyAlignment="1" applyBorder="1" applyFont="1" applyNumberFormat="1">
      <alignment horizontal="center" shrinkToFit="0" vertical="bottom" wrapText="0"/>
    </xf>
    <xf borderId="3" fillId="8" fontId="3" numFmtId="10" xfId="0" applyAlignment="1" applyBorder="1" applyFont="1" applyNumberFormat="1">
      <alignment horizontal="right" shrinkToFit="0" vertical="center" wrapText="0"/>
    </xf>
    <xf borderId="21" fillId="8" fontId="10" numFmtId="0" xfId="0" applyAlignment="1" applyBorder="1" applyFont="1">
      <alignment shrinkToFit="0" vertical="bottom" wrapText="0"/>
    </xf>
    <xf borderId="2" fillId="4" fontId="4" numFmtId="0" xfId="0" applyAlignment="1" applyBorder="1" applyFont="1">
      <alignment horizontal="left" shrinkToFit="0" vertical="bottom" wrapText="0"/>
    </xf>
    <xf borderId="27" fillId="14" fontId="4" numFmtId="0" xfId="0" applyAlignment="1" applyBorder="1" applyFont="1">
      <alignment horizontal="left" shrinkToFit="0" vertical="bottom" wrapText="0"/>
    </xf>
    <xf borderId="27" fillId="0" fontId="12" numFmtId="0" xfId="0" applyAlignment="1" applyBorder="1" applyFont="1">
      <alignment horizontal="center" shrinkToFit="0" vertical="bottom" wrapText="0"/>
    </xf>
    <xf borderId="39" fillId="14" fontId="4" numFmtId="0" xfId="0" applyAlignment="1" applyBorder="1" applyFont="1">
      <alignment horizontal="left" shrinkToFit="0" vertical="bottom" wrapText="0"/>
    </xf>
    <xf borderId="39" fillId="0" fontId="12" numFmtId="0" xfId="0" applyAlignment="1" applyBorder="1" applyFont="1">
      <alignment horizontal="center" shrinkToFit="0" vertical="bottom" wrapText="0"/>
    </xf>
    <xf borderId="65" fillId="14" fontId="4" numFmtId="0" xfId="0" applyAlignment="1" applyBorder="1" applyFont="1">
      <alignment horizontal="left" shrinkToFit="0" vertical="bottom" wrapText="0"/>
    </xf>
    <xf borderId="65" fillId="0" fontId="12" numFmtId="0" xfId="0" applyAlignment="1" applyBorder="1" applyFont="1">
      <alignment horizontal="center" shrinkToFit="0" vertical="bottom" wrapText="0"/>
    </xf>
    <xf borderId="71" fillId="8" fontId="3" numFmtId="0" xfId="0" applyAlignment="1" applyBorder="1" applyFont="1">
      <alignment shrinkToFit="0" vertical="bottom" wrapText="0"/>
    </xf>
    <xf borderId="8" fillId="14" fontId="8" numFmtId="0" xfId="0" applyAlignment="1" applyBorder="1" applyFont="1">
      <alignment shrinkToFit="0" vertical="bottom" wrapText="0"/>
    </xf>
    <xf borderId="39" fillId="14" fontId="7" numFmtId="0" xfId="0" applyAlignment="1" applyBorder="1" applyFont="1">
      <alignment horizontal="left" shrinkToFit="0" vertical="bottom" wrapText="0"/>
    </xf>
    <xf borderId="75" fillId="14" fontId="7" numFmtId="0" xfId="0" applyAlignment="1" applyBorder="1" applyFont="1">
      <alignment horizontal="left" shrinkToFit="0" vertical="bottom" wrapText="0"/>
    </xf>
    <xf borderId="76" fillId="0" fontId="5" numFmtId="0" xfId="0" applyBorder="1" applyFont="1"/>
    <xf borderId="37" fillId="0" fontId="12" numFmtId="0" xfId="0" applyAlignment="1" applyBorder="1" applyFont="1">
      <alignment horizontal="center" shrinkToFit="0" vertical="bottom" wrapText="0"/>
    </xf>
    <xf borderId="30" fillId="11" fontId="23" numFmtId="10" xfId="0" applyAlignment="1" applyBorder="1" applyFont="1" applyNumberFormat="1">
      <alignment horizontal="center" shrinkToFit="0" vertical="center" wrapText="0"/>
    </xf>
    <xf borderId="31" fillId="11" fontId="23" numFmtId="10" xfId="0" applyAlignment="1" applyBorder="1" applyFont="1" applyNumberFormat="1">
      <alignment horizontal="center" shrinkToFit="0" vertical="center" wrapText="0"/>
    </xf>
    <xf borderId="27" fillId="14" fontId="4" numFmtId="0" xfId="0" applyAlignment="1" applyBorder="1" applyFont="1">
      <alignment horizontal="left" shrinkToFit="0" vertical="top" wrapText="1"/>
    </xf>
    <xf borderId="65" fillId="14" fontId="4" numFmtId="0" xfId="0" applyAlignment="1" applyBorder="1" applyFont="1">
      <alignment horizontal="left" shrinkToFit="0" vertical="top" wrapText="1"/>
    </xf>
    <xf borderId="54" fillId="10" fontId="4" numFmtId="0" xfId="0" applyAlignment="1" applyBorder="1" applyFont="1">
      <alignment horizontal="center" shrinkToFit="0" vertical="bottom" wrapText="0"/>
    </xf>
    <xf borderId="49" fillId="8" fontId="10" numFmtId="0" xfId="0" applyAlignment="1" applyBorder="1" applyFont="1">
      <alignment shrinkToFit="0" vertical="bottom" wrapText="0"/>
    </xf>
    <xf borderId="31" fillId="11" fontId="13" numFmtId="10" xfId="0" applyAlignment="1" applyBorder="1" applyFont="1" applyNumberFormat="1">
      <alignment horizontal="center" shrinkToFit="0" vertical="center" wrapText="1"/>
    </xf>
    <xf borderId="27" fillId="0" fontId="4" numFmtId="0" xfId="0" applyAlignment="1" applyBorder="1" applyFont="1">
      <alignment horizontal="left" shrinkToFit="0" vertical="top" wrapText="1"/>
    </xf>
    <xf borderId="52" fillId="11" fontId="13" numFmtId="10" xfId="0" applyAlignment="1" applyBorder="1" applyFont="1" applyNumberFormat="1">
      <alignment horizontal="center" shrinkToFit="0" vertical="center" wrapText="0"/>
    </xf>
    <xf borderId="31" fillId="12" fontId="14" numFmtId="10" xfId="0" applyAlignment="1" applyBorder="1" applyFont="1" applyNumberFormat="1">
      <alignment horizontal="center" shrinkToFit="0" vertical="center" wrapText="1"/>
    </xf>
    <xf borderId="0" fillId="0" fontId="3" numFmtId="0" xfId="0" applyAlignment="1" applyFont="1">
      <alignment shrinkToFit="0" vertical="bottom" wrapText="0"/>
    </xf>
    <xf borderId="29" fillId="0" fontId="12" numFmtId="0" xfId="0" applyAlignment="1" applyBorder="1" applyFont="1">
      <alignment horizontal="center" shrinkToFit="0" vertical="bottom" wrapText="0"/>
    </xf>
    <xf borderId="77" fillId="10" fontId="13" numFmtId="10" xfId="0" applyAlignment="1" applyBorder="1" applyFont="1" applyNumberFormat="1">
      <alignment horizontal="center" shrinkToFit="0" vertical="bottom" wrapText="0"/>
    </xf>
    <xf borderId="69" fillId="0" fontId="12" numFmtId="0" xfId="0" applyAlignment="1" applyBorder="1" applyFont="1">
      <alignment horizontal="center" shrinkToFit="0" vertical="bottom" wrapText="0"/>
    </xf>
    <xf borderId="78" fillId="10" fontId="13" numFmtId="10" xfId="0" applyAlignment="1" applyBorder="1" applyFont="1" applyNumberFormat="1">
      <alignment horizontal="center" shrinkToFit="0" vertical="bottom" wrapText="0"/>
    </xf>
    <xf borderId="0" fillId="0" fontId="3" numFmtId="0" xfId="0" applyAlignment="1" applyFont="1">
      <alignment horizontal="left" shrinkToFit="0" vertical="bottom" wrapText="0"/>
    </xf>
    <xf borderId="0" fillId="0" fontId="4" numFmtId="0" xfId="0" applyAlignment="1" applyFont="1">
      <alignment horizontal="left" shrinkToFit="0" vertical="bottom" wrapText="0"/>
    </xf>
    <xf borderId="52" fillId="11" fontId="4" numFmtId="0" xfId="0" applyAlignment="1" applyBorder="1" applyFon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8.43"/>
    <col customWidth="1" min="2" max="14" width="10.0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 t="s">
        <v>0</v>
      </c>
      <c r="K1" s="2" t="s">
        <v>1</v>
      </c>
      <c r="L1" s="2" t="s">
        <v>2</v>
      </c>
      <c r="M1" s="2" t="s">
        <v>3</v>
      </c>
      <c r="N1" s="2" t="s">
        <v>4</v>
      </c>
    </row>
    <row r="2">
      <c r="A2" s="1"/>
      <c r="B2" s="1"/>
      <c r="C2" s="1"/>
      <c r="D2" s="1"/>
      <c r="E2" s="1"/>
      <c r="F2" s="1"/>
      <c r="G2" s="1"/>
      <c r="H2" s="1"/>
      <c r="I2" s="1"/>
      <c r="J2" s="1" t="s">
        <v>5</v>
      </c>
      <c r="K2" s="3" t="s">
        <v>6</v>
      </c>
      <c r="L2" s="2" t="s">
        <v>7</v>
      </c>
      <c r="M2" s="2" t="s">
        <v>8</v>
      </c>
      <c r="N2" s="2" t="s">
        <v>9</v>
      </c>
    </row>
    <row r="3">
      <c r="A3" s="4" t="s">
        <v>10</v>
      </c>
      <c r="B3" s="4"/>
      <c r="C3" s="4"/>
      <c r="D3" s="1"/>
      <c r="E3" s="1"/>
      <c r="F3" s="1"/>
      <c r="G3" s="1"/>
      <c r="H3" s="1"/>
      <c r="I3" s="1"/>
      <c r="J3" s="1" t="s">
        <v>11</v>
      </c>
      <c r="K3" s="5">
        <v>14.5</v>
      </c>
      <c r="L3" s="5">
        <v>37.0</v>
      </c>
      <c r="M3" s="5">
        <v>72.5</v>
      </c>
      <c r="N3" s="5">
        <v>100.0</v>
      </c>
    </row>
    <row r="4" ht="15.75" customHeight="1">
      <c r="A4" s="1"/>
      <c r="B4" s="1"/>
      <c r="C4" s="1"/>
      <c r="D4" s="1"/>
      <c r="E4" s="1"/>
      <c r="F4" s="1"/>
      <c r="G4" s="1"/>
      <c r="H4" s="1"/>
      <c r="I4" s="1"/>
      <c r="J4" s="6">
        <v>0.02</v>
      </c>
      <c r="K4" s="7">
        <f t="shared" ref="K4:M4" si="1">SUM(K5,K11,K26,K44,K53,K63,K73,K86)</f>
        <v>0.144844</v>
      </c>
      <c r="L4" s="7">
        <f t="shared" si="1"/>
        <v>0.369749</v>
      </c>
      <c r="M4" s="7">
        <f t="shared" si="1"/>
        <v>0.72473</v>
      </c>
      <c r="N4" s="7">
        <f>SUM(N5,N11,N26,N44,N53,N63,N73,N86, )</f>
        <v>0.99939</v>
      </c>
    </row>
    <row r="5" ht="15.75" customHeight="1">
      <c r="A5" s="8" t="s">
        <v>12</v>
      </c>
      <c r="B5" s="9"/>
      <c r="C5" s="9"/>
      <c r="D5" s="9"/>
      <c r="E5" s="9"/>
      <c r="F5" s="9"/>
      <c r="G5" s="9"/>
      <c r="H5" s="9"/>
      <c r="I5" s="10"/>
      <c r="J5" s="11">
        <f t="shared" ref="J5:M5" si="2">J6</f>
        <v>0</v>
      </c>
      <c r="K5" s="12">
        <f t="shared" si="2"/>
        <v>0.018124</v>
      </c>
      <c r="L5" s="12">
        <f t="shared" si="2"/>
        <v>0.04624</v>
      </c>
      <c r="M5" s="12">
        <f t="shared" si="2"/>
        <v>0.0906</v>
      </c>
      <c r="N5" s="13">
        <f>SUM(N6)</f>
        <v>0.125</v>
      </c>
    </row>
    <row r="6">
      <c r="A6" s="14" t="s">
        <v>13</v>
      </c>
      <c r="B6" s="15" t="s">
        <v>14</v>
      </c>
      <c r="C6" s="15" t="s">
        <v>11</v>
      </c>
      <c r="D6" s="15" t="s">
        <v>15</v>
      </c>
      <c r="E6" s="15" t="s">
        <v>16</v>
      </c>
      <c r="F6" s="15" t="s">
        <v>17</v>
      </c>
      <c r="G6" s="15" t="s">
        <v>18</v>
      </c>
      <c r="H6" s="16" t="s">
        <v>19</v>
      </c>
      <c r="I6" s="17" t="s">
        <v>20</v>
      </c>
      <c r="J6" s="18">
        <f t="shared" ref="J6:N6" si="3">SUM(J7:J10)</f>
        <v>0</v>
      </c>
      <c r="K6" s="19">
        <f t="shared" si="3"/>
        <v>0.018124</v>
      </c>
      <c r="L6" s="19">
        <f t="shared" si="3"/>
        <v>0.04624</v>
      </c>
      <c r="M6" s="19">
        <f t="shared" si="3"/>
        <v>0.0906</v>
      </c>
      <c r="N6" s="20">
        <f t="shared" si="3"/>
        <v>0.125</v>
      </c>
    </row>
    <row r="7">
      <c r="A7" s="21" t="s">
        <v>21</v>
      </c>
      <c r="B7" s="5"/>
      <c r="C7" s="22"/>
      <c r="D7" s="23"/>
      <c r="E7" s="1"/>
      <c r="F7" s="5"/>
      <c r="G7" s="5"/>
      <c r="H7" s="24">
        <f>SUM(D7:D10)+(E7:E10)+(F7:F10)</f>
        <v>0</v>
      </c>
      <c r="I7" s="1"/>
      <c r="J7" s="6"/>
      <c r="K7" s="7">
        <v>0.004531</v>
      </c>
      <c r="L7" s="7">
        <v>0.01156</v>
      </c>
      <c r="M7" s="7">
        <v>0.02265</v>
      </c>
      <c r="N7" s="7">
        <v>0.03125</v>
      </c>
    </row>
    <row r="8">
      <c r="A8" s="25" t="s">
        <v>22</v>
      </c>
      <c r="B8" s="5"/>
      <c r="C8" s="5"/>
      <c r="D8" s="5"/>
      <c r="E8" s="22"/>
      <c r="F8" s="5" t="s">
        <v>23</v>
      </c>
      <c r="G8" s="5"/>
      <c r="H8" s="26"/>
      <c r="I8" s="1"/>
      <c r="J8" s="6"/>
      <c r="K8" s="7">
        <v>0.004531</v>
      </c>
      <c r="L8" s="7">
        <v>0.01156</v>
      </c>
      <c r="M8" s="7">
        <v>0.02265</v>
      </c>
      <c r="N8" s="7">
        <v>0.03125</v>
      </c>
    </row>
    <row r="9">
      <c r="A9" s="27" t="s">
        <v>24</v>
      </c>
      <c r="B9" s="5"/>
      <c r="C9" s="5"/>
      <c r="D9" s="28"/>
      <c r="E9" s="22" t="s">
        <v>23</v>
      </c>
      <c r="F9" s="5"/>
      <c r="G9" s="5"/>
      <c r="H9" s="26"/>
      <c r="I9" s="1"/>
      <c r="J9" s="6"/>
      <c r="K9" s="7">
        <v>0.004531</v>
      </c>
      <c r="L9" s="7">
        <v>0.01156</v>
      </c>
      <c r="M9" s="7">
        <v>0.02265</v>
      </c>
      <c r="N9" s="7">
        <v>0.03125</v>
      </c>
    </row>
    <row r="10" ht="15.75" customHeight="1">
      <c r="A10" s="29" t="s">
        <v>25</v>
      </c>
      <c r="B10" s="30"/>
      <c r="C10" s="31"/>
      <c r="D10" s="32" t="s">
        <v>23</v>
      </c>
      <c r="E10" s="30"/>
      <c r="F10" s="30"/>
      <c r="G10" s="30"/>
      <c r="H10" s="33"/>
      <c r="I10" s="1"/>
      <c r="J10" s="6"/>
      <c r="K10" s="7">
        <v>0.004531</v>
      </c>
      <c r="L10" s="7">
        <v>0.01156</v>
      </c>
      <c r="M10" s="7">
        <v>0.02265</v>
      </c>
      <c r="N10" s="7">
        <v>0.03125</v>
      </c>
    </row>
    <row r="11" ht="15.75" customHeight="1">
      <c r="A11" s="8" t="s">
        <v>26</v>
      </c>
      <c r="B11" s="34"/>
      <c r="C11" s="34"/>
      <c r="D11" s="34"/>
      <c r="E11" s="34"/>
      <c r="F11" s="34"/>
      <c r="G11" s="34"/>
      <c r="H11" s="35"/>
      <c r="I11" s="36"/>
      <c r="J11" s="37">
        <f t="shared" ref="J11:M11" si="4">SUM(J12,J17,J22)</f>
        <v>0</v>
      </c>
      <c r="K11" s="13">
        <f t="shared" si="4"/>
        <v>0.01811</v>
      </c>
      <c r="L11" s="13">
        <f t="shared" si="4"/>
        <v>0.046214</v>
      </c>
      <c r="M11" s="13">
        <f t="shared" si="4"/>
        <v>0.09058</v>
      </c>
      <c r="N11" s="13">
        <f>SUM(N17,N22,N12)</f>
        <v>0.12492</v>
      </c>
    </row>
    <row r="12">
      <c r="A12" s="38" t="s">
        <v>27</v>
      </c>
      <c r="B12" s="15" t="s">
        <v>14</v>
      </c>
      <c r="C12" s="15" t="s">
        <v>11</v>
      </c>
      <c r="D12" s="15" t="s">
        <v>15</v>
      </c>
      <c r="E12" s="15" t="s">
        <v>16</v>
      </c>
      <c r="F12" s="15" t="s">
        <v>17</v>
      </c>
      <c r="G12" s="15" t="s">
        <v>18</v>
      </c>
      <c r="H12" s="16" t="s">
        <v>19</v>
      </c>
      <c r="I12" s="39"/>
      <c r="J12" s="40">
        <f t="shared" ref="J12:N12" si="5">SUM(J13:J16)</f>
        <v>0</v>
      </c>
      <c r="K12" s="20">
        <f t="shared" si="5"/>
        <v>0.00604</v>
      </c>
      <c r="L12" s="20">
        <f t="shared" si="5"/>
        <v>0.0154</v>
      </c>
      <c r="M12" s="20">
        <f t="shared" si="5"/>
        <v>0.0302</v>
      </c>
      <c r="N12" s="20">
        <f t="shared" si="5"/>
        <v>0.04164</v>
      </c>
    </row>
    <row r="13">
      <c r="A13" s="29" t="s">
        <v>28</v>
      </c>
      <c r="B13" s="41"/>
      <c r="C13" s="41"/>
      <c r="D13" s="5"/>
      <c r="E13" s="5"/>
      <c r="F13" s="5"/>
      <c r="G13" s="5"/>
      <c r="H13" s="42" t="s">
        <v>29</v>
      </c>
      <c r="I13" s="1"/>
      <c r="J13" s="6"/>
      <c r="K13" s="7">
        <v>0.00151</v>
      </c>
      <c r="L13" s="7">
        <v>0.00385</v>
      </c>
      <c r="M13" s="7">
        <v>0.00755</v>
      </c>
      <c r="N13" s="7">
        <v>0.01041</v>
      </c>
    </row>
    <row r="14">
      <c r="A14" s="29" t="s">
        <v>30</v>
      </c>
      <c r="B14" s="41"/>
      <c r="C14" s="41"/>
      <c r="D14" s="5"/>
      <c r="E14" s="5"/>
      <c r="F14" s="5"/>
      <c r="G14" s="5"/>
      <c r="H14" s="26"/>
      <c r="I14" s="1"/>
      <c r="J14" s="6"/>
      <c r="K14" s="7">
        <v>0.00151</v>
      </c>
      <c r="L14" s="7">
        <v>0.00385</v>
      </c>
      <c r="M14" s="7">
        <v>0.00755</v>
      </c>
      <c r="N14" s="7">
        <v>0.01041</v>
      </c>
    </row>
    <row r="15">
      <c r="A15" s="29" t="s">
        <v>31</v>
      </c>
      <c r="B15" s="41"/>
      <c r="C15" s="41"/>
      <c r="D15" s="5"/>
      <c r="E15" s="5"/>
      <c r="F15" s="5"/>
      <c r="G15" s="5"/>
      <c r="H15" s="26"/>
      <c r="I15" s="1"/>
      <c r="J15" s="6"/>
      <c r="K15" s="7">
        <v>0.00151</v>
      </c>
      <c r="L15" s="7">
        <v>0.00385</v>
      </c>
      <c r="M15" s="7">
        <v>0.00755</v>
      </c>
      <c r="N15" s="7">
        <v>0.01041</v>
      </c>
    </row>
    <row r="16">
      <c r="A16" s="29" t="s">
        <v>32</v>
      </c>
      <c r="B16" s="41"/>
      <c r="C16" s="41"/>
      <c r="D16" s="5"/>
      <c r="E16" s="5"/>
      <c r="F16" s="5"/>
      <c r="G16" s="5"/>
      <c r="H16" s="43"/>
      <c r="I16" s="1"/>
      <c r="J16" s="6"/>
      <c r="K16" s="7">
        <v>0.00151</v>
      </c>
      <c r="L16" s="7">
        <v>0.00385</v>
      </c>
      <c r="M16" s="7">
        <v>0.00755</v>
      </c>
      <c r="N16" s="7">
        <v>0.01041</v>
      </c>
    </row>
    <row r="17">
      <c r="A17" s="44" t="s">
        <v>33</v>
      </c>
      <c r="B17" s="17" t="s">
        <v>14</v>
      </c>
      <c r="C17" s="17" t="s">
        <v>11</v>
      </c>
      <c r="D17" s="17" t="s">
        <v>15</v>
      </c>
      <c r="E17" s="45" t="s">
        <v>16</v>
      </c>
      <c r="F17" s="17" t="s">
        <v>17</v>
      </c>
      <c r="G17" s="17" t="s">
        <v>18</v>
      </c>
      <c r="H17" s="46" t="s">
        <v>19</v>
      </c>
      <c r="I17" s="39"/>
      <c r="J17" s="40">
        <f t="shared" ref="J17:N17" si="6">SUM(J18:J21)</f>
        <v>0</v>
      </c>
      <c r="K17" s="20">
        <f t="shared" si="6"/>
        <v>0.00604</v>
      </c>
      <c r="L17" s="20">
        <f t="shared" si="6"/>
        <v>0.0154</v>
      </c>
      <c r="M17" s="20">
        <f t="shared" si="6"/>
        <v>0.0302</v>
      </c>
      <c r="N17" s="20">
        <f t="shared" si="6"/>
        <v>0.04164</v>
      </c>
    </row>
    <row r="18">
      <c r="A18" s="29" t="s">
        <v>34</v>
      </c>
      <c r="B18" s="41"/>
      <c r="C18" s="41"/>
      <c r="D18" s="5"/>
      <c r="E18" s="5"/>
      <c r="F18" s="5"/>
      <c r="G18" s="5"/>
      <c r="H18" s="42" t="s">
        <v>29</v>
      </c>
      <c r="I18" s="1"/>
      <c r="J18" s="6"/>
      <c r="K18" s="7">
        <v>0.00151</v>
      </c>
      <c r="L18" s="7">
        <v>0.00385</v>
      </c>
      <c r="M18" s="7">
        <v>0.00755</v>
      </c>
      <c r="N18" s="7">
        <v>0.01041</v>
      </c>
    </row>
    <row r="19">
      <c r="A19" s="29" t="s">
        <v>35</v>
      </c>
      <c r="B19" s="41"/>
      <c r="C19" s="41"/>
      <c r="D19" s="5"/>
      <c r="E19" s="5"/>
      <c r="F19" s="5"/>
      <c r="G19" s="5"/>
      <c r="H19" s="26"/>
      <c r="I19" s="1"/>
      <c r="J19" s="6"/>
      <c r="K19" s="7">
        <v>0.00151</v>
      </c>
      <c r="L19" s="7">
        <v>0.00385</v>
      </c>
      <c r="M19" s="7">
        <v>0.00755</v>
      </c>
      <c r="N19" s="7">
        <v>0.01041</v>
      </c>
    </row>
    <row r="20">
      <c r="A20" s="29" t="s">
        <v>36</v>
      </c>
      <c r="B20" s="41"/>
      <c r="C20" s="41"/>
      <c r="D20" s="5"/>
      <c r="E20" s="5"/>
      <c r="F20" s="5"/>
      <c r="G20" s="5"/>
      <c r="H20" s="26"/>
      <c r="I20" s="1"/>
      <c r="J20" s="6"/>
      <c r="K20" s="7">
        <v>0.00151</v>
      </c>
      <c r="L20" s="7">
        <v>0.00385</v>
      </c>
      <c r="M20" s="7">
        <v>0.00755</v>
      </c>
      <c r="N20" s="7">
        <v>0.01041</v>
      </c>
    </row>
    <row r="21" ht="15.75" customHeight="1">
      <c r="A21" s="25" t="s">
        <v>32</v>
      </c>
      <c r="B21" s="41"/>
      <c r="C21" s="41"/>
      <c r="D21" s="5"/>
      <c r="E21" s="5"/>
      <c r="F21" s="5"/>
      <c r="G21" s="5"/>
      <c r="H21" s="43"/>
      <c r="I21" s="1"/>
      <c r="J21" s="6"/>
      <c r="K21" s="7">
        <v>0.00151</v>
      </c>
      <c r="L21" s="7">
        <v>0.00385</v>
      </c>
      <c r="M21" s="7">
        <v>0.00755</v>
      </c>
      <c r="N21" s="7">
        <v>0.01041</v>
      </c>
    </row>
    <row r="22" ht="15.75" customHeight="1">
      <c r="A22" s="44" t="s">
        <v>37</v>
      </c>
      <c r="B22" s="17" t="s">
        <v>14</v>
      </c>
      <c r="C22" s="17" t="s">
        <v>11</v>
      </c>
      <c r="D22" s="17" t="s">
        <v>15</v>
      </c>
      <c r="E22" s="45" t="s">
        <v>16</v>
      </c>
      <c r="F22" s="17" t="s">
        <v>17</v>
      </c>
      <c r="G22" s="17" t="s">
        <v>18</v>
      </c>
      <c r="H22" s="46" t="s">
        <v>19</v>
      </c>
      <c r="I22" s="39"/>
      <c r="J22" s="40">
        <f t="shared" ref="J22:N22" si="7">SUM(J23:J25)</f>
        <v>0</v>
      </c>
      <c r="K22" s="20">
        <f t="shared" si="7"/>
        <v>0.00603</v>
      </c>
      <c r="L22" s="20">
        <f t="shared" si="7"/>
        <v>0.015414</v>
      </c>
      <c r="M22" s="20">
        <f t="shared" si="7"/>
        <v>0.03018</v>
      </c>
      <c r="N22" s="20">
        <f t="shared" si="7"/>
        <v>0.04164</v>
      </c>
    </row>
    <row r="23" ht="15.75" customHeight="1">
      <c r="A23" s="29" t="s">
        <v>38</v>
      </c>
      <c r="B23" s="5"/>
      <c r="C23" s="41"/>
      <c r="D23" s="5"/>
      <c r="E23" s="5"/>
      <c r="F23" s="5"/>
      <c r="G23" s="5"/>
      <c r="H23" s="47" t="s">
        <v>29</v>
      </c>
      <c r="I23" s="1"/>
      <c r="J23" s="6"/>
      <c r="K23" s="7">
        <v>0.00201</v>
      </c>
      <c r="L23" s="7">
        <v>0.005138</v>
      </c>
      <c r="M23" s="7">
        <v>0.01006</v>
      </c>
      <c r="N23" s="7">
        <v>0.01388</v>
      </c>
    </row>
    <row r="24" ht="15.75" customHeight="1">
      <c r="A24" s="48" t="s">
        <v>39</v>
      </c>
      <c r="B24" s="5"/>
      <c r="C24" s="41"/>
      <c r="D24" s="5"/>
      <c r="E24" s="5"/>
      <c r="F24" s="5"/>
      <c r="G24" s="5"/>
      <c r="H24" s="26"/>
      <c r="I24" s="1"/>
      <c r="J24" s="6"/>
      <c r="K24" s="7">
        <v>0.00201</v>
      </c>
      <c r="L24" s="7">
        <v>0.005138</v>
      </c>
      <c r="M24" s="7">
        <v>0.01006</v>
      </c>
      <c r="N24" s="7">
        <v>0.01388</v>
      </c>
    </row>
    <row r="25" ht="15.75" customHeight="1">
      <c r="A25" s="48" t="s">
        <v>40</v>
      </c>
      <c r="B25" s="30"/>
      <c r="C25" s="41"/>
      <c r="D25" s="30"/>
      <c r="E25" s="30"/>
      <c r="F25" s="30"/>
      <c r="G25" s="30"/>
      <c r="H25" s="33"/>
      <c r="I25" s="1"/>
      <c r="J25" s="6"/>
      <c r="K25" s="7">
        <v>0.00201</v>
      </c>
      <c r="L25" s="7">
        <v>0.005138</v>
      </c>
      <c r="M25" s="7">
        <v>0.01006</v>
      </c>
      <c r="N25" s="7">
        <v>0.01388</v>
      </c>
    </row>
    <row r="26" ht="15.75" customHeight="1">
      <c r="A26" s="49" t="s">
        <v>41</v>
      </c>
      <c r="B26" s="34"/>
      <c r="C26" s="34"/>
      <c r="D26" s="34"/>
      <c r="E26" s="34"/>
      <c r="F26" s="34"/>
      <c r="G26" s="34"/>
      <c r="H26" s="35"/>
      <c r="I26" s="36"/>
      <c r="J26" s="37">
        <f t="shared" ref="J26:N26" si="8">SUM(J27,J31,J36,J40)</f>
        <v>0</v>
      </c>
      <c r="K26" s="13">
        <f t="shared" si="8"/>
        <v>0.01811</v>
      </c>
      <c r="L26" s="13">
        <f t="shared" si="8"/>
        <v>0.04621</v>
      </c>
      <c r="M26" s="13">
        <f t="shared" si="8"/>
        <v>0.09059</v>
      </c>
      <c r="N26" s="13">
        <f t="shared" si="8"/>
        <v>0.12494</v>
      </c>
    </row>
    <row r="27" ht="15.75" customHeight="1">
      <c r="A27" s="44" t="s">
        <v>42</v>
      </c>
      <c r="B27" s="17" t="s">
        <v>14</v>
      </c>
      <c r="C27" s="17" t="s">
        <v>11</v>
      </c>
      <c r="D27" s="17" t="s">
        <v>15</v>
      </c>
      <c r="E27" s="45" t="s">
        <v>16</v>
      </c>
      <c r="F27" s="17" t="s">
        <v>17</v>
      </c>
      <c r="G27" s="17" t="s">
        <v>18</v>
      </c>
      <c r="H27" s="46" t="s">
        <v>19</v>
      </c>
      <c r="I27" s="39"/>
      <c r="J27" s="40">
        <f t="shared" ref="J27:N27" si="9">SUM(J28:J30)</f>
        <v>0</v>
      </c>
      <c r="K27" s="20">
        <f t="shared" si="9"/>
        <v>0.00453</v>
      </c>
      <c r="L27" s="20">
        <f t="shared" si="9"/>
        <v>0.01155</v>
      </c>
      <c r="M27" s="20">
        <f t="shared" si="9"/>
        <v>0.02265</v>
      </c>
      <c r="N27" s="20">
        <f t="shared" si="9"/>
        <v>0.03123</v>
      </c>
    </row>
    <row r="28" ht="15.75" customHeight="1">
      <c r="A28" s="21" t="s">
        <v>43</v>
      </c>
      <c r="B28" s="5"/>
      <c r="C28" s="50"/>
      <c r="D28" s="50"/>
      <c r="E28" s="5"/>
      <c r="F28" s="5"/>
      <c r="G28" s="5"/>
      <c r="H28" s="32" t="s">
        <v>29</v>
      </c>
      <c r="I28" s="1"/>
      <c r="J28" s="6"/>
      <c r="K28" s="7">
        <v>0.00151</v>
      </c>
      <c r="L28" s="7">
        <v>0.00385</v>
      </c>
      <c r="M28" s="7">
        <v>0.00755</v>
      </c>
      <c r="N28" s="7">
        <v>0.01041</v>
      </c>
    </row>
    <row r="29" ht="15.75" customHeight="1">
      <c r="A29" s="29" t="s">
        <v>44</v>
      </c>
      <c r="B29" s="5"/>
      <c r="C29" s="50"/>
      <c r="D29" s="5"/>
      <c r="E29" s="5"/>
      <c r="F29" s="5"/>
      <c r="G29" s="5"/>
      <c r="H29" s="26"/>
      <c r="I29" s="1"/>
      <c r="J29" s="6"/>
      <c r="K29" s="7">
        <v>0.00151</v>
      </c>
      <c r="L29" s="7">
        <v>0.00385</v>
      </c>
      <c r="M29" s="7">
        <v>0.00755</v>
      </c>
      <c r="N29" s="7">
        <v>0.01041</v>
      </c>
    </row>
    <row r="30" ht="15.75" customHeight="1">
      <c r="A30" s="51" t="s">
        <v>45</v>
      </c>
      <c r="B30" s="50"/>
      <c r="C30" s="50"/>
      <c r="D30" s="50"/>
      <c r="E30" s="50"/>
      <c r="F30" s="50"/>
      <c r="G30" s="50"/>
      <c r="H30" s="43"/>
      <c r="I30" s="1"/>
      <c r="J30" s="6"/>
      <c r="K30" s="7">
        <v>0.00151</v>
      </c>
      <c r="L30" s="7">
        <v>0.00385</v>
      </c>
      <c r="M30" s="7">
        <v>0.00755</v>
      </c>
      <c r="N30" s="7">
        <v>0.010409999999999999</v>
      </c>
    </row>
    <row r="31" ht="15.75" customHeight="1">
      <c r="A31" s="44" t="s">
        <v>46</v>
      </c>
      <c r="B31" s="17" t="s">
        <v>14</v>
      </c>
      <c r="C31" s="17" t="s">
        <v>11</v>
      </c>
      <c r="D31" s="17" t="s">
        <v>15</v>
      </c>
      <c r="E31" s="45" t="s">
        <v>16</v>
      </c>
      <c r="F31" s="17" t="s">
        <v>17</v>
      </c>
      <c r="G31" s="17" t="s">
        <v>18</v>
      </c>
      <c r="H31" s="46" t="s">
        <v>19</v>
      </c>
      <c r="I31" s="39"/>
      <c r="J31" s="40">
        <f t="shared" ref="J31:N31" si="10">SUM(J32:J35)</f>
        <v>0</v>
      </c>
      <c r="K31" s="20">
        <f t="shared" si="10"/>
        <v>0.00452</v>
      </c>
      <c r="L31" s="20">
        <f t="shared" si="10"/>
        <v>0.01156</v>
      </c>
      <c r="M31" s="20">
        <f t="shared" si="10"/>
        <v>0.02264</v>
      </c>
      <c r="N31" s="20">
        <f t="shared" si="10"/>
        <v>0.03125</v>
      </c>
    </row>
    <row r="32" ht="15.75" customHeight="1">
      <c r="A32" s="21" t="s">
        <v>47</v>
      </c>
      <c r="B32" s="52"/>
      <c r="C32" s="5"/>
      <c r="D32" s="5"/>
      <c r="E32" s="50"/>
      <c r="F32" s="22"/>
      <c r="G32" s="5"/>
      <c r="H32" s="53" t="s">
        <v>48</v>
      </c>
      <c r="I32" s="1"/>
      <c r="J32" s="6"/>
      <c r="K32" s="7">
        <v>0.00113</v>
      </c>
      <c r="L32" s="7">
        <v>0.00289</v>
      </c>
      <c r="M32" s="7">
        <v>0.00566</v>
      </c>
      <c r="N32" s="7">
        <v>0.0078125</v>
      </c>
    </row>
    <row r="33" ht="15.75" customHeight="1">
      <c r="A33" s="29" t="s">
        <v>49</v>
      </c>
      <c r="B33" s="52"/>
      <c r="C33" s="22"/>
      <c r="D33" s="5"/>
      <c r="E33" s="50"/>
      <c r="F33" s="5"/>
      <c r="G33" s="5"/>
      <c r="H33" s="26"/>
      <c r="I33" s="1"/>
      <c r="J33" s="6"/>
      <c r="K33" s="7">
        <v>0.00113</v>
      </c>
      <c r="L33" s="7">
        <v>0.00289</v>
      </c>
      <c r="M33" s="7">
        <v>0.00566</v>
      </c>
      <c r="N33" s="7">
        <v>0.0078125</v>
      </c>
    </row>
    <row r="34" ht="15.75" customHeight="1">
      <c r="A34" s="29" t="s">
        <v>50</v>
      </c>
      <c r="B34" s="52"/>
      <c r="C34" s="5"/>
      <c r="D34" s="5"/>
      <c r="E34" s="50"/>
      <c r="F34" s="54"/>
      <c r="G34" s="5"/>
      <c r="H34" s="26"/>
      <c r="I34" s="1"/>
      <c r="J34" s="6"/>
      <c r="K34" s="7">
        <v>0.00113</v>
      </c>
      <c r="L34" s="7">
        <v>0.00289</v>
      </c>
      <c r="M34" s="7">
        <v>0.00566</v>
      </c>
      <c r="N34" s="7">
        <v>0.0078125</v>
      </c>
    </row>
    <row r="35" ht="15.75" customHeight="1">
      <c r="A35" s="29" t="s">
        <v>51</v>
      </c>
      <c r="B35" s="52"/>
      <c r="C35" s="5"/>
      <c r="D35" s="5"/>
      <c r="E35" s="1"/>
      <c r="F35" s="55"/>
      <c r="G35" s="5"/>
      <c r="H35" s="33"/>
      <c r="I35" s="1"/>
      <c r="J35" s="6"/>
      <c r="K35" s="7">
        <v>0.00113</v>
      </c>
      <c r="L35" s="7">
        <v>0.00289</v>
      </c>
      <c r="M35" s="7">
        <v>0.00566</v>
      </c>
      <c r="N35" s="7">
        <v>0.0078125</v>
      </c>
    </row>
    <row r="36" ht="15.75" customHeight="1">
      <c r="A36" s="44" t="s">
        <v>52</v>
      </c>
      <c r="B36" s="17" t="s">
        <v>14</v>
      </c>
      <c r="C36" s="17" t="s">
        <v>11</v>
      </c>
      <c r="D36" s="17" t="s">
        <v>15</v>
      </c>
      <c r="E36" s="45" t="s">
        <v>16</v>
      </c>
      <c r="F36" s="17" t="s">
        <v>17</v>
      </c>
      <c r="G36" s="17" t="s">
        <v>18</v>
      </c>
      <c r="H36" s="46" t="s">
        <v>19</v>
      </c>
      <c r="I36" s="39"/>
      <c r="J36" s="40">
        <f t="shared" ref="J36:N36" si="11">SUM(J37:J39)</f>
        <v>0</v>
      </c>
      <c r="K36" s="20">
        <f t="shared" si="11"/>
        <v>0.00453</v>
      </c>
      <c r="L36" s="20">
        <f t="shared" si="11"/>
        <v>0.01155</v>
      </c>
      <c r="M36" s="20">
        <f t="shared" si="11"/>
        <v>0.02265</v>
      </c>
      <c r="N36" s="20">
        <f t="shared" si="11"/>
        <v>0.03123</v>
      </c>
    </row>
    <row r="37" ht="15.75" customHeight="1">
      <c r="A37" s="21" t="s">
        <v>53</v>
      </c>
      <c r="B37" s="5"/>
      <c r="C37" s="5"/>
      <c r="D37" s="55"/>
      <c r="E37" s="5"/>
      <c r="F37" s="5"/>
      <c r="G37" s="5"/>
      <c r="H37" s="42" t="s">
        <v>29</v>
      </c>
      <c r="I37" s="1"/>
      <c r="J37" s="6"/>
      <c r="K37" s="7">
        <v>0.00151</v>
      </c>
      <c r="L37" s="7">
        <v>0.00385</v>
      </c>
      <c r="M37" s="7">
        <v>0.00755</v>
      </c>
      <c r="N37" s="7">
        <v>0.01041</v>
      </c>
    </row>
    <row r="38" ht="15.75" customHeight="1">
      <c r="A38" s="29" t="s">
        <v>54</v>
      </c>
      <c r="B38" s="5"/>
      <c r="C38" s="5"/>
      <c r="D38" s="5"/>
      <c r="E38" s="5"/>
      <c r="F38" s="54"/>
      <c r="G38" s="5"/>
      <c r="H38" s="26"/>
      <c r="I38" s="1"/>
      <c r="J38" s="6"/>
      <c r="K38" s="7">
        <v>0.00151</v>
      </c>
      <c r="L38" s="7">
        <v>0.00385</v>
      </c>
      <c r="M38" s="7">
        <v>0.00755</v>
      </c>
      <c r="N38" s="7">
        <v>0.01041</v>
      </c>
    </row>
    <row r="39" ht="15.75" customHeight="1">
      <c r="A39" s="51" t="s">
        <v>55</v>
      </c>
      <c r="B39" s="5"/>
      <c r="C39" s="5"/>
      <c r="D39" s="41"/>
      <c r="E39" s="5"/>
      <c r="F39" s="5"/>
      <c r="G39" s="5"/>
      <c r="H39" s="43"/>
      <c r="I39" s="1"/>
      <c r="J39" s="6"/>
      <c r="K39" s="7">
        <v>0.00151</v>
      </c>
      <c r="L39" s="7">
        <v>0.00385</v>
      </c>
      <c r="M39" s="7">
        <v>0.00755</v>
      </c>
      <c r="N39" s="7">
        <v>0.01041</v>
      </c>
    </row>
    <row r="40" ht="15.75" customHeight="1">
      <c r="A40" s="56" t="s">
        <v>56</v>
      </c>
      <c r="B40" s="17" t="s">
        <v>14</v>
      </c>
      <c r="C40" s="17" t="s">
        <v>11</v>
      </c>
      <c r="D40" s="17" t="s">
        <v>15</v>
      </c>
      <c r="E40" s="45" t="s">
        <v>16</v>
      </c>
      <c r="F40" s="17" t="s">
        <v>17</v>
      </c>
      <c r="G40" s="17" t="s">
        <v>18</v>
      </c>
      <c r="H40" s="46" t="s">
        <v>19</v>
      </c>
      <c r="I40" s="39"/>
      <c r="J40" s="40">
        <f t="shared" ref="J40:N40" si="12">SUM(J41:J43)</f>
        <v>0</v>
      </c>
      <c r="K40" s="20">
        <f t="shared" si="12"/>
        <v>0.00453</v>
      </c>
      <c r="L40" s="20">
        <f t="shared" si="12"/>
        <v>0.01155</v>
      </c>
      <c r="M40" s="20">
        <f t="shared" si="12"/>
        <v>0.02265</v>
      </c>
      <c r="N40" s="20">
        <f t="shared" si="12"/>
        <v>0.03123</v>
      </c>
    </row>
    <row r="41" ht="15.75" customHeight="1">
      <c r="A41" s="21" t="s">
        <v>57</v>
      </c>
      <c r="B41" s="52"/>
      <c r="C41" s="5"/>
      <c r="D41" s="5"/>
      <c r="E41" s="54"/>
      <c r="F41" s="5"/>
      <c r="G41" s="5"/>
      <c r="H41" s="53" t="s">
        <v>48</v>
      </c>
      <c r="I41" s="1"/>
      <c r="J41" s="6"/>
      <c r="K41" s="7">
        <v>0.00151</v>
      </c>
      <c r="L41" s="7">
        <v>0.00385</v>
      </c>
      <c r="M41" s="7">
        <v>0.00755</v>
      </c>
      <c r="N41" s="7">
        <v>0.01041</v>
      </c>
    </row>
    <row r="42" ht="15.75" customHeight="1">
      <c r="A42" s="29" t="s">
        <v>58</v>
      </c>
      <c r="B42" s="52"/>
      <c r="C42" s="5"/>
      <c r="D42" s="5"/>
      <c r="E42" s="5"/>
      <c r="F42" s="41"/>
      <c r="G42" s="5"/>
      <c r="H42" s="26"/>
      <c r="I42" s="1"/>
      <c r="J42" s="6"/>
      <c r="K42" s="7">
        <v>0.00151</v>
      </c>
      <c r="L42" s="7">
        <v>0.00385</v>
      </c>
      <c r="M42" s="7">
        <v>0.00755</v>
      </c>
      <c r="N42" s="7">
        <v>0.01041</v>
      </c>
    </row>
    <row r="43" ht="15.75" customHeight="1">
      <c r="A43" s="51" t="s">
        <v>59</v>
      </c>
      <c r="B43" s="22"/>
      <c r="C43" s="5"/>
      <c r="D43" s="5"/>
      <c r="E43" s="5"/>
      <c r="F43" s="1"/>
      <c r="G43" s="5"/>
      <c r="H43" s="33"/>
      <c r="I43" s="1"/>
      <c r="J43" s="6"/>
      <c r="K43" s="7">
        <v>0.00151</v>
      </c>
      <c r="L43" s="7">
        <v>0.00385</v>
      </c>
      <c r="M43" s="7">
        <v>0.00755</v>
      </c>
      <c r="N43" s="7">
        <v>0.01041</v>
      </c>
    </row>
    <row r="44" ht="15.75" customHeight="1">
      <c r="A44" s="49" t="s">
        <v>60</v>
      </c>
      <c r="B44" s="57"/>
      <c r="C44" s="57"/>
      <c r="D44" s="57"/>
      <c r="E44" s="57"/>
      <c r="F44" s="57"/>
      <c r="G44" s="57"/>
      <c r="H44" s="58"/>
      <c r="I44" s="36"/>
      <c r="J44" s="37">
        <f t="shared" ref="J44:N44" si="13">J45</f>
        <v>0</v>
      </c>
      <c r="K44" s="13">
        <f t="shared" si="13"/>
        <v>0.01806</v>
      </c>
      <c r="L44" s="13">
        <f t="shared" si="13"/>
        <v>0.0462</v>
      </c>
      <c r="M44" s="13">
        <f t="shared" si="13"/>
        <v>0.09058</v>
      </c>
      <c r="N44" s="13">
        <f t="shared" si="13"/>
        <v>0.12495</v>
      </c>
    </row>
    <row r="45" ht="15.75" customHeight="1">
      <c r="A45" s="44" t="s">
        <v>61</v>
      </c>
      <c r="B45" s="46" t="s">
        <v>14</v>
      </c>
      <c r="C45" s="17" t="s">
        <v>11</v>
      </c>
      <c r="D45" s="17" t="s">
        <v>15</v>
      </c>
      <c r="E45" s="45" t="s">
        <v>16</v>
      </c>
      <c r="F45" s="17" t="s">
        <v>17</v>
      </c>
      <c r="G45" s="17" t="s">
        <v>18</v>
      </c>
      <c r="H45" s="46" t="s">
        <v>19</v>
      </c>
      <c r="I45" s="39"/>
      <c r="J45" s="40">
        <f t="shared" ref="J45:N45" si="14">SUM(J46:J52)</f>
        <v>0</v>
      </c>
      <c r="K45" s="20">
        <f t="shared" si="14"/>
        <v>0.01806</v>
      </c>
      <c r="L45" s="20">
        <f t="shared" si="14"/>
        <v>0.0462</v>
      </c>
      <c r="M45" s="20">
        <f t="shared" si="14"/>
        <v>0.09058</v>
      </c>
      <c r="N45" s="20">
        <f t="shared" si="14"/>
        <v>0.12495</v>
      </c>
    </row>
    <row r="46" ht="15.75" customHeight="1">
      <c r="A46" s="29" t="s">
        <v>62</v>
      </c>
      <c r="B46" s="59"/>
      <c r="C46" s="60"/>
      <c r="D46" s="60"/>
      <c r="E46" s="60"/>
      <c r="F46" s="60"/>
      <c r="G46" s="60"/>
      <c r="H46" s="61" t="s">
        <v>29</v>
      </c>
      <c r="I46" s="1"/>
      <c r="J46" s="6"/>
      <c r="K46" s="7">
        <v>0.00258</v>
      </c>
      <c r="L46" s="7">
        <v>0.0066</v>
      </c>
      <c r="M46" s="7">
        <v>0.01294</v>
      </c>
      <c r="N46" s="7">
        <v>0.01785</v>
      </c>
    </row>
    <row r="47" ht="15.75" customHeight="1">
      <c r="A47" s="29" t="s">
        <v>63</v>
      </c>
      <c r="B47" s="52"/>
      <c r="C47" s="5"/>
      <c r="D47" s="5"/>
      <c r="E47" s="54"/>
      <c r="F47" s="5"/>
      <c r="G47" s="5"/>
      <c r="H47" s="26"/>
      <c r="I47" s="1"/>
      <c r="J47" s="6"/>
      <c r="K47" s="7">
        <v>0.00258</v>
      </c>
      <c r="L47" s="7">
        <v>0.0066</v>
      </c>
      <c r="M47" s="7">
        <v>0.01294</v>
      </c>
      <c r="N47" s="7">
        <v>0.01785</v>
      </c>
    </row>
    <row r="48" ht="15.75" customHeight="1">
      <c r="A48" s="29" t="s">
        <v>64</v>
      </c>
      <c r="B48" s="52"/>
      <c r="C48" s="5"/>
      <c r="D48" s="41"/>
      <c r="E48" s="5"/>
      <c r="F48" s="5"/>
      <c r="G48" s="5"/>
      <c r="H48" s="26"/>
      <c r="I48" s="1"/>
      <c r="J48" s="6"/>
      <c r="K48" s="7">
        <v>0.00258</v>
      </c>
      <c r="L48" s="7">
        <v>0.0066</v>
      </c>
      <c r="M48" s="7">
        <v>0.01294</v>
      </c>
      <c r="N48" s="7">
        <v>0.01785</v>
      </c>
    </row>
    <row r="49" ht="15.75" customHeight="1">
      <c r="A49" s="29" t="s">
        <v>65</v>
      </c>
      <c r="B49" s="52"/>
      <c r="C49" s="5"/>
      <c r="D49" s="5"/>
      <c r="E49" s="54"/>
      <c r="F49" s="5"/>
      <c r="G49" s="5"/>
      <c r="H49" s="26"/>
      <c r="I49" s="1"/>
      <c r="J49" s="6"/>
      <c r="K49" s="7">
        <v>0.00258</v>
      </c>
      <c r="L49" s="7">
        <v>0.0066</v>
      </c>
      <c r="M49" s="7">
        <v>0.01294</v>
      </c>
      <c r="N49" s="7">
        <v>0.01785</v>
      </c>
    </row>
    <row r="50" ht="15.75" customHeight="1">
      <c r="A50" s="29" t="s">
        <v>66</v>
      </c>
      <c r="B50" s="52"/>
      <c r="C50" s="5"/>
      <c r="D50" s="55"/>
      <c r="E50" s="5"/>
      <c r="F50" s="5"/>
      <c r="G50" s="5"/>
      <c r="H50" s="26"/>
      <c r="I50" s="1"/>
      <c r="J50" s="6"/>
      <c r="K50" s="7">
        <v>0.00258</v>
      </c>
      <c r="L50" s="7">
        <v>0.0066</v>
      </c>
      <c r="M50" s="7">
        <v>0.01294</v>
      </c>
      <c r="N50" s="7">
        <v>0.01785</v>
      </c>
    </row>
    <row r="51" ht="15.75" customHeight="1">
      <c r="A51" s="29" t="s">
        <v>67</v>
      </c>
      <c r="B51" s="52"/>
      <c r="C51" s="5"/>
      <c r="D51" s="41"/>
      <c r="E51" s="5"/>
      <c r="F51" s="5"/>
      <c r="G51" s="5"/>
      <c r="H51" s="26"/>
      <c r="I51" s="1"/>
      <c r="J51" s="6"/>
      <c r="K51" s="7">
        <v>0.00258</v>
      </c>
      <c r="L51" s="7">
        <v>0.0066</v>
      </c>
      <c r="M51" s="7">
        <v>0.01294</v>
      </c>
      <c r="N51" s="7">
        <v>0.01785</v>
      </c>
    </row>
    <row r="52" ht="15.75" customHeight="1">
      <c r="A52" s="51" t="s">
        <v>68</v>
      </c>
      <c r="B52" s="52"/>
      <c r="C52" s="54"/>
      <c r="D52" s="5"/>
      <c r="E52" s="5"/>
      <c r="F52" s="5"/>
      <c r="G52" s="5"/>
      <c r="H52" s="33"/>
      <c r="I52" s="1"/>
      <c r="J52" s="6"/>
      <c r="K52" s="7">
        <v>0.00258</v>
      </c>
      <c r="L52" s="7">
        <v>0.0066</v>
      </c>
      <c r="M52" s="7">
        <v>0.01294</v>
      </c>
      <c r="N52" s="7">
        <v>0.01785</v>
      </c>
    </row>
    <row r="53" ht="15.75" customHeight="1">
      <c r="A53" s="49" t="s">
        <v>69</v>
      </c>
      <c r="B53" s="34"/>
      <c r="C53" s="34"/>
      <c r="D53" s="34"/>
      <c r="E53" s="34"/>
      <c r="F53" s="34"/>
      <c r="G53" s="34"/>
      <c r="H53" s="35"/>
      <c r="I53" s="36"/>
      <c r="J53" s="37">
        <f t="shared" ref="J53:N53" si="15">SUM(J54,J57,J60)</f>
        <v>0</v>
      </c>
      <c r="K53" s="13">
        <f t="shared" si="15"/>
        <v>0.01812</v>
      </c>
      <c r="L53" s="13">
        <f t="shared" si="15"/>
        <v>0.0462</v>
      </c>
      <c r="M53" s="13">
        <f t="shared" si="15"/>
        <v>0.0906</v>
      </c>
      <c r="N53" s="13">
        <f t="shared" si="15"/>
        <v>0.1248</v>
      </c>
    </row>
    <row r="54" ht="15.75" customHeight="1">
      <c r="A54" s="44" t="s">
        <v>70</v>
      </c>
      <c r="B54" s="16" t="s">
        <v>14</v>
      </c>
      <c r="C54" s="15" t="s">
        <v>11</v>
      </c>
      <c r="D54" s="15" t="s">
        <v>15</v>
      </c>
      <c r="E54" s="62" t="s">
        <v>16</v>
      </c>
      <c r="F54" s="15" t="s">
        <v>17</v>
      </c>
      <c r="G54" s="15" t="s">
        <v>18</v>
      </c>
      <c r="H54" s="16" t="s">
        <v>19</v>
      </c>
      <c r="I54" s="39"/>
      <c r="J54" s="40">
        <f t="shared" ref="J54:N54" si="16">SUM(J55:J56)</f>
        <v>0</v>
      </c>
      <c r="K54" s="20">
        <f t="shared" si="16"/>
        <v>0.00604</v>
      </c>
      <c r="L54" s="20">
        <f t="shared" si="16"/>
        <v>0.0154</v>
      </c>
      <c r="M54" s="20">
        <f t="shared" si="16"/>
        <v>0.0302</v>
      </c>
      <c r="N54" s="20">
        <f t="shared" si="16"/>
        <v>0.0416</v>
      </c>
    </row>
    <row r="55" ht="15.75" customHeight="1">
      <c r="A55" s="63" t="s">
        <v>71</v>
      </c>
      <c r="B55" s="52"/>
      <c r="C55" s="5"/>
      <c r="D55" s="22"/>
      <c r="E55" s="5"/>
      <c r="F55" s="5"/>
      <c r="G55" s="5"/>
      <c r="H55" s="32" t="s">
        <v>29</v>
      </c>
      <c r="I55" s="1"/>
      <c r="J55" s="6"/>
      <c r="K55" s="7">
        <v>0.00302</v>
      </c>
      <c r="L55" s="7">
        <v>0.0077</v>
      </c>
      <c r="M55" s="7">
        <v>0.0151</v>
      </c>
      <c r="N55" s="7">
        <v>0.0208</v>
      </c>
    </row>
    <row r="56" ht="15.75" customHeight="1">
      <c r="A56" s="63" t="s">
        <v>72</v>
      </c>
      <c r="B56" s="52"/>
      <c r="C56" s="5"/>
      <c r="D56" s="22"/>
      <c r="E56" s="5"/>
      <c r="F56" s="5"/>
      <c r="G56" s="5"/>
      <c r="H56" s="43"/>
      <c r="I56" s="1"/>
      <c r="J56" s="6"/>
      <c r="K56" s="7">
        <v>0.00302</v>
      </c>
      <c r="L56" s="7">
        <v>0.0077</v>
      </c>
      <c r="M56" s="7">
        <v>0.0151</v>
      </c>
      <c r="N56" s="7">
        <v>0.0208</v>
      </c>
    </row>
    <row r="57" ht="15.75" customHeight="1">
      <c r="A57" s="44" t="s">
        <v>73</v>
      </c>
      <c r="B57" s="16" t="s">
        <v>14</v>
      </c>
      <c r="C57" s="15" t="s">
        <v>11</v>
      </c>
      <c r="D57" s="15" t="s">
        <v>15</v>
      </c>
      <c r="E57" s="62" t="s">
        <v>16</v>
      </c>
      <c r="F57" s="15" t="s">
        <v>17</v>
      </c>
      <c r="G57" s="15" t="s">
        <v>18</v>
      </c>
      <c r="H57" s="16" t="s">
        <v>19</v>
      </c>
      <c r="I57" s="39"/>
      <c r="J57" s="40">
        <f t="shared" ref="J57:N57" si="17">SUM(J58:J59)</f>
        <v>0</v>
      </c>
      <c r="K57" s="20">
        <f t="shared" si="17"/>
        <v>0.00604</v>
      </c>
      <c r="L57" s="20">
        <f t="shared" si="17"/>
        <v>0.0154</v>
      </c>
      <c r="M57" s="20">
        <f t="shared" si="17"/>
        <v>0.0302</v>
      </c>
      <c r="N57" s="20">
        <f t="shared" si="17"/>
        <v>0.0416</v>
      </c>
    </row>
    <row r="58" ht="15.75" customHeight="1">
      <c r="A58" s="21" t="s">
        <v>74</v>
      </c>
      <c r="B58" s="52"/>
      <c r="C58" s="5"/>
      <c r="D58" s="5"/>
      <c r="E58" s="5"/>
      <c r="F58" s="55"/>
      <c r="G58" s="5"/>
      <c r="H58" s="64" t="s">
        <v>48</v>
      </c>
      <c r="I58" s="1"/>
      <c r="J58" s="6"/>
      <c r="K58" s="7">
        <v>0.00302</v>
      </c>
      <c r="L58" s="7">
        <v>0.0077</v>
      </c>
      <c r="M58" s="7">
        <v>0.0151</v>
      </c>
      <c r="N58" s="7">
        <v>0.0208</v>
      </c>
    </row>
    <row r="59" ht="15.75" customHeight="1">
      <c r="A59" s="51" t="s">
        <v>75</v>
      </c>
      <c r="B59" s="52"/>
      <c r="C59" s="5"/>
      <c r="D59" s="5"/>
      <c r="E59" s="5"/>
      <c r="F59" s="55"/>
      <c r="G59" s="5"/>
      <c r="H59" s="43"/>
      <c r="I59" s="1"/>
      <c r="J59" s="6"/>
      <c r="K59" s="7">
        <v>0.00302</v>
      </c>
      <c r="L59" s="7">
        <v>0.0077</v>
      </c>
      <c r="M59" s="7">
        <v>0.0151</v>
      </c>
      <c r="N59" s="7">
        <v>0.0208</v>
      </c>
    </row>
    <row r="60" ht="15.75" customHeight="1">
      <c r="A60" s="38" t="s">
        <v>76</v>
      </c>
      <c r="B60" s="16" t="s">
        <v>14</v>
      </c>
      <c r="C60" s="15" t="s">
        <v>11</v>
      </c>
      <c r="D60" s="15" t="s">
        <v>15</v>
      </c>
      <c r="E60" s="62" t="s">
        <v>16</v>
      </c>
      <c r="F60" s="15" t="s">
        <v>17</v>
      </c>
      <c r="G60" s="15" t="s">
        <v>18</v>
      </c>
      <c r="H60" s="16" t="s">
        <v>19</v>
      </c>
      <c r="I60" s="39"/>
      <c r="J60" s="40">
        <f t="shared" ref="J60:N60" si="18">SUM(J61:J62)</f>
        <v>0</v>
      </c>
      <c r="K60" s="20">
        <f t="shared" si="18"/>
        <v>0.00604</v>
      </c>
      <c r="L60" s="20">
        <f t="shared" si="18"/>
        <v>0.0154</v>
      </c>
      <c r="M60" s="20">
        <f t="shared" si="18"/>
        <v>0.0302</v>
      </c>
      <c r="N60" s="20">
        <f t="shared" si="18"/>
        <v>0.0416</v>
      </c>
    </row>
    <row r="61" ht="15.75" customHeight="1">
      <c r="A61" s="21" t="s">
        <v>77</v>
      </c>
      <c r="B61" s="52"/>
      <c r="C61" s="5"/>
      <c r="D61" s="5"/>
      <c r="E61" s="5"/>
      <c r="F61" s="22"/>
      <c r="G61" s="5"/>
      <c r="H61" s="65" t="s">
        <v>29</v>
      </c>
      <c r="I61" s="1"/>
      <c r="J61" s="6"/>
      <c r="K61" s="7">
        <v>0.00302</v>
      </c>
      <c r="L61" s="7">
        <v>0.0077</v>
      </c>
      <c r="M61" s="7">
        <v>0.0151</v>
      </c>
      <c r="N61" s="7">
        <v>0.0208</v>
      </c>
    </row>
    <row r="62" ht="15.75" customHeight="1">
      <c r="A62" s="51" t="s">
        <v>78</v>
      </c>
      <c r="B62" s="52"/>
      <c r="C62" s="5"/>
      <c r="D62" s="41"/>
      <c r="E62" s="22"/>
      <c r="F62" s="5"/>
      <c r="G62" s="5"/>
      <c r="H62" s="33"/>
      <c r="I62" s="1"/>
      <c r="J62" s="6"/>
      <c r="K62" s="7">
        <v>0.00302</v>
      </c>
      <c r="L62" s="7">
        <v>0.0077</v>
      </c>
      <c r="M62" s="7">
        <v>0.0151</v>
      </c>
      <c r="N62" s="7">
        <v>0.0208</v>
      </c>
    </row>
    <row r="63" ht="15.75" customHeight="1">
      <c r="A63" s="8" t="s">
        <v>79</v>
      </c>
      <c r="B63" s="34"/>
      <c r="C63" s="34"/>
      <c r="D63" s="34"/>
      <c r="E63" s="34"/>
      <c r="F63" s="34"/>
      <c r="G63" s="34"/>
      <c r="H63" s="35"/>
      <c r="I63" s="36"/>
      <c r="J63" s="37">
        <f t="shared" ref="J63:M63" si="19">SUM(J64,J67)</f>
        <v>0</v>
      </c>
      <c r="K63" s="13">
        <f t="shared" si="19"/>
        <v>0.01811</v>
      </c>
      <c r="L63" s="13">
        <f t="shared" si="19"/>
        <v>0.046245</v>
      </c>
      <c r="M63" s="13">
        <f t="shared" si="19"/>
        <v>0.0906</v>
      </c>
      <c r="N63" s="13">
        <f>SUM(N67,N64)</f>
        <v>0.125</v>
      </c>
    </row>
    <row r="64" ht="15.75" customHeight="1">
      <c r="A64" s="66" t="s">
        <v>80</v>
      </c>
      <c r="B64" s="16" t="s">
        <v>14</v>
      </c>
      <c r="C64" s="15" t="s">
        <v>11</v>
      </c>
      <c r="D64" s="15" t="s">
        <v>15</v>
      </c>
      <c r="E64" s="62" t="s">
        <v>16</v>
      </c>
      <c r="F64" s="15" t="s">
        <v>17</v>
      </c>
      <c r="G64" s="15" t="s">
        <v>18</v>
      </c>
      <c r="H64" s="16" t="s">
        <v>19</v>
      </c>
      <c r="I64" s="39"/>
      <c r="J64" s="40">
        <f t="shared" ref="J64:N64" si="20">SUM(J65:J66)</f>
        <v>0</v>
      </c>
      <c r="K64" s="20">
        <f t="shared" si="20"/>
        <v>0.00906</v>
      </c>
      <c r="L64" s="20">
        <f t="shared" si="20"/>
        <v>0.02312</v>
      </c>
      <c r="M64" s="20">
        <f t="shared" si="20"/>
        <v>0.0453</v>
      </c>
      <c r="N64" s="20">
        <f t="shared" si="20"/>
        <v>0.0625</v>
      </c>
    </row>
    <row r="65" ht="15.75" customHeight="1">
      <c r="A65" s="21" t="s">
        <v>81</v>
      </c>
      <c r="B65" s="52"/>
      <c r="C65" s="5"/>
      <c r="D65" s="22"/>
      <c r="E65" s="5"/>
      <c r="F65" s="5"/>
      <c r="G65" s="5"/>
      <c r="H65" s="42" t="s">
        <v>29</v>
      </c>
      <c r="I65" s="1"/>
      <c r="J65" s="6"/>
      <c r="K65" s="7">
        <v>0.00453</v>
      </c>
      <c r="L65" s="7">
        <v>0.01156</v>
      </c>
      <c r="M65" s="7">
        <v>0.02265</v>
      </c>
      <c r="N65" s="7">
        <v>0.03125</v>
      </c>
    </row>
    <row r="66" ht="15.75" customHeight="1">
      <c r="A66" s="51" t="s">
        <v>82</v>
      </c>
      <c r="B66" s="52"/>
      <c r="C66" s="5"/>
      <c r="D66" s="22"/>
      <c r="E66" s="5"/>
      <c r="F66" s="5"/>
      <c r="G66" s="5"/>
      <c r="H66" s="43"/>
      <c r="I66" s="1"/>
      <c r="J66" s="6"/>
      <c r="K66" s="7">
        <v>0.00453</v>
      </c>
      <c r="L66" s="7">
        <v>0.01156</v>
      </c>
      <c r="M66" s="7">
        <v>0.02265</v>
      </c>
      <c r="N66" s="7">
        <v>0.03125</v>
      </c>
    </row>
    <row r="67" ht="15.75" customHeight="1">
      <c r="A67" s="66" t="s">
        <v>83</v>
      </c>
      <c r="B67" s="16" t="s">
        <v>14</v>
      </c>
      <c r="C67" s="15" t="s">
        <v>11</v>
      </c>
      <c r="D67" s="15" t="s">
        <v>15</v>
      </c>
      <c r="E67" s="62" t="s">
        <v>16</v>
      </c>
      <c r="F67" s="15" t="s">
        <v>17</v>
      </c>
      <c r="G67" s="15" t="s">
        <v>18</v>
      </c>
      <c r="H67" s="16" t="s">
        <v>19</v>
      </c>
      <c r="I67" s="39"/>
      <c r="J67" s="40">
        <f t="shared" ref="J67:N67" si="21">SUM(J68:J72)</f>
        <v>0</v>
      </c>
      <c r="K67" s="20">
        <f t="shared" si="21"/>
        <v>0.00905</v>
      </c>
      <c r="L67" s="20">
        <f t="shared" si="21"/>
        <v>0.023125</v>
      </c>
      <c r="M67" s="20">
        <f t="shared" si="21"/>
        <v>0.0453</v>
      </c>
      <c r="N67" s="20">
        <f t="shared" si="21"/>
        <v>0.0625</v>
      </c>
    </row>
    <row r="68" ht="15.75" customHeight="1">
      <c r="A68" s="21" t="s">
        <v>84</v>
      </c>
      <c r="B68" s="52"/>
      <c r="C68" s="5"/>
      <c r="D68" s="41"/>
      <c r="E68" s="5"/>
      <c r="F68" s="5"/>
      <c r="G68" s="5"/>
      <c r="H68" s="32" t="s">
        <v>29</v>
      </c>
      <c r="I68" s="1"/>
      <c r="J68" s="6"/>
      <c r="K68" s="7">
        <v>0.00181</v>
      </c>
      <c r="L68" s="7">
        <v>0.004625</v>
      </c>
      <c r="M68" s="7">
        <v>0.00906</v>
      </c>
      <c r="N68" s="7">
        <v>0.0125</v>
      </c>
    </row>
    <row r="69" ht="15.75" customHeight="1">
      <c r="A69" s="29" t="s">
        <v>85</v>
      </c>
      <c r="B69" s="52"/>
      <c r="C69" s="5"/>
      <c r="D69" s="41"/>
      <c r="E69" s="5"/>
      <c r="F69" s="5"/>
      <c r="G69" s="5"/>
      <c r="H69" s="26"/>
      <c r="I69" s="1"/>
      <c r="J69" s="6"/>
      <c r="K69" s="7">
        <v>0.00181</v>
      </c>
      <c r="L69" s="7">
        <v>0.004625</v>
      </c>
      <c r="M69" s="7">
        <v>0.00906</v>
      </c>
      <c r="N69" s="7">
        <v>0.0125</v>
      </c>
    </row>
    <row r="70" ht="15.75" customHeight="1">
      <c r="A70" s="29" t="s">
        <v>86</v>
      </c>
      <c r="B70" s="52"/>
      <c r="C70" s="41"/>
      <c r="D70" s="5"/>
      <c r="E70" s="5"/>
      <c r="F70" s="5"/>
      <c r="G70" s="5"/>
      <c r="H70" s="26"/>
      <c r="I70" s="1"/>
      <c r="J70" s="6"/>
      <c r="K70" s="7">
        <v>0.00181</v>
      </c>
      <c r="L70" s="7">
        <v>0.004625</v>
      </c>
      <c r="M70" s="7">
        <v>0.00906</v>
      </c>
      <c r="N70" s="7">
        <v>0.0125</v>
      </c>
    </row>
    <row r="71" ht="15.75" customHeight="1">
      <c r="A71" s="29" t="s">
        <v>87</v>
      </c>
      <c r="B71" s="52"/>
      <c r="C71" s="41"/>
      <c r="D71" s="5"/>
      <c r="E71" s="5"/>
      <c r="F71" s="5"/>
      <c r="G71" s="5"/>
      <c r="H71" s="26"/>
      <c r="I71" s="1"/>
      <c r="J71" s="6"/>
      <c r="K71" s="7">
        <v>0.00181</v>
      </c>
      <c r="L71" s="7">
        <v>0.004625</v>
      </c>
      <c r="M71" s="7">
        <v>0.00906</v>
      </c>
      <c r="N71" s="7">
        <v>0.0125</v>
      </c>
    </row>
    <row r="72" ht="15.75" customHeight="1">
      <c r="A72" s="51" t="s">
        <v>88</v>
      </c>
      <c r="B72" s="52"/>
      <c r="C72" s="41"/>
      <c r="D72" s="5"/>
      <c r="E72" s="5"/>
      <c r="F72" s="5"/>
      <c r="G72" s="5"/>
      <c r="H72" s="33"/>
      <c r="I72" s="1"/>
      <c r="J72" s="6"/>
      <c r="K72" s="7">
        <v>0.00181</v>
      </c>
      <c r="L72" s="7">
        <v>0.004625</v>
      </c>
      <c r="M72" s="7">
        <v>0.00906</v>
      </c>
      <c r="N72" s="7">
        <v>0.0125</v>
      </c>
    </row>
    <row r="73" ht="15.75" customHeight="1">
      <c r="A73" s="8" t="s">
        <v>89</v>
      </c>
      <c r="B73" s="34"/>
      <c r="C73" s="34"/>
      <c r="D73" s="34"/>
      <c r="E73" s="34"/>
      <c r="F73" s="34"/>
      <c r="G73" s="34"/>
      <c r="H73" s="35"/>
      <c r="I73" s="36"/>
      <c r="J73" s="37">
        <f t="shared" ref="J73:N73" si="22">SUM(J74,J77,J82)</f>
        <v>0</v>
      </c>
      <c r="K73" s="13">
        <f t="shared" si="22"/>
        <v>0.01811</v>
      </c>
      <c r="L73" s="13">
        <f t="shared" si="22"/>
        <v>0.04619</v>
      </c>
      <c r="M73" s="13">
        <f t="shared" si="22"/>
        <v>0.09058</v>
      </c>
      <c r="N73" s="13">
        <f t="shared" si="22"/>
        <v>0.12478</v>
      </c>
    </row>
    <row r="74" ht="15.75" customHeight="1">
      <c r="A74" s="66" t="s">
        <v>90</v>
      </c>
      <c r="B74" s="16" t="s">
        <v>14</v>
      </c>
      <c r="C74" s="15" t="s">
        <v>11</v>
      </c>
      <c r="D74" s="15" t="s">
        <v>15</v>
      </c>
      <c r="E74" s="62" t="s">
        <v>16</v>
      </c>
      <c r="F74" s="15" t="s">
        <v>17</v>
      </c>
      <c r="G74" s="15" t="s">
        <v>18</v>
      </c>
      <c r="H74" s="16" t="s">
        <v>19</v>
      </c>
      <c r="I74" s="39"/>
      <c r="J74" s="40">
        <f t="shared" ref="J74:N74" si="23">SUM(J75:J76)</f>
        <v>0</v>
      </c>
      <c r="K74" s="20">
        <f t="shared" si="23"/>
        <v>0.00604</v>
      </c>
      <c r="L74" s="20">
        <f t="shared" si="23"/>
        <v>0.0154</v>
      </c>
      <c r="M74" s="20">
        <f t="shared" si="23"/>
        <v>0.0302</v>
      </c>
      <c r="N74" s="20">
        <f t="shared" si="23"/>
        <v>0.0416</v>
      </c>
    </row>
    <row r="75" ht="15.75" customHeight="1">
      <c r="A75" s="21" t="s">
        <v>91</v>
      </c>
      <c r="B75" s="67"/>
      <c r="C75" s="5"/>
      <c r="D75" s="22"/>
      <c r="E75" s="5"/>
      <c r="F75" s="5"/>
      <c r="G75" s="5"/>
      <c r="H75" s="32" t="s">
        <v>29</v>
      </c>
      <c r="I75" s="1"/>
      <c r="J75" s="6"/>
      <c r="K75" s="7">
        <v>0.00302</v>
      </c>
      <c r="L75" s="7">
        <v>0.0077</v>
      </c>
      <c r="M75" s="7">
        <v>0.0151</v>
      </c>
      <c r="N75" s="7">
        <v>0.0208</v>
      </c>
    </row>
    <row r="76" ht="15.75" customHeight="1">
      <c r="A76" s="51" t="s">
        <v>92</v>
      </c>
      <c r="B76" s="68"/>
      <c r="C76" s="5"/>
      <c r="D76" s="5"/>
      <c r="E76" s="5"/>
      <c r="F76" s="5"/>
      <c r="G76" s="5"/>
      <c r="H76" s="43"/>
      <c r="I76" s="1"/>
      <c r="J76" s="6"/>
      <c r="K76" s="7">
        <v>0.00302</v>
      </c>
      <c r="L76" s="7">
        <v>0.0077</v>
      </c>
      <c r="M76" s="7">
        <v>0.0151</v>
      </c>
      <c r="N76" s="7">
        <v>0.0208</v>
      </c>
    </row>
    <row r="77" ht="15.75" customHeight="1">
      <c r="A77" s="66" t="s">
        <v>93</v>
      </c>
      <c r="B77" s="16" t="s">
        <v>14</v>
      </c>
      <c r="C77" s="15" t="s">
        <v>11</v>
      </c>
      <c r="D77" s="15" t="s">
        <v>15</v>
      </c>
      <c r="E77" s="62" t="s">
        <v>16</v>
      </c>
      <c r="F77" s="15" t="s">
        <v>17</v>
      </c>
      <c r="G77" s="15" t="s">
        <v>18</v>
      </c>
      <c r="H77" s="16" t="s">
        <v>19</v>
      </c>
      <c r="I77" s="39"/>
      <c r="J77" s="40">
        <f t="shared" ref="J77:N77" si="24">SUM(J78:J81)</f>
        <v>0</v>
      </c>
      <c r="K77" s="20">
        <f t="shared" si="24"/>
        <v>0.00604</v>
      </c>
      <c r="L77" s="20">
        <f t="shared" si="24"/>
        <v>0.0154</v>
      </c>
      <c r="M77" s="20">
        <f t="shared" si="24"/>
        <v>0.0302</v>
      </c>
      <c r="N77" s="20">
        <f t="shared" si="24"/>
        <v>0.0416</v>
      </c>
    </row>
    <row r="78" ht="15.75" customHeight="1">
      <c r="A78" s="21" t="s">
        <v>94</v>
      </c>
      <c r="B78" s="52"/>
      <c r="C78" s="5"/>
      <c r="D78" s="22"/>
      <c r="E78" s="5"/>
      <c r="F78" s="5"/>
      <c r="G78" s="5"/>
      <c r="H78" s="32" t="s">
        <v>29</v>
      </c>
      <c r="I78" s="1"/>
      <c r="J78" s="6"/>
      <c r="K78" s="7">
        <v>0.00151</v>
      </c>
      <c r="L78" s="7">
        <v>0.00385</v>
      </c>
      <c r="M78" s="7">
        <v>0.00755</v>
      </c>
      <c r="N78" s="7">
        <v>0.0104</v>
      </c>
    </row>
    <row r="79" ht="15.75" customHeight="1">
      <c r="A79" s="29" t="s">
        <v>95</v>
      </c>
      <c r="B79" s="52"/>
      <c r="C79" s="5"/>
      <c r="D79" s="22"/>
      <c r="E79" s="5"/>
      <c r="F79" s="5"/>
      <c r="G79" s="5"/>
      <c r="H79" s="26"/>
      <c r="I79" s="1"/>
      <c r="J79" s="6"/>
      <c r="K79" s="7">
        <v>0.00151</v>
      </c>
      <c r="L79" s="7">
        <v>0.00385</v>
      </c>
      <c r="M79" s="7">
        <v>0.00755</v>
      </c>
      <c r="N79" s="7">
        <v>0.0104</v>
      </c>
    </row>
    <row r="80" ht="15.75" customHeight="1">
      <c r="A80" s="29" t="s">
        <v>96</v>
      </c>
      <c r="B80" s="52"/>
      <c r="C80" s="5"/>
      <c r="D80" s="22"/>
      <c r="E80" s="5"/>
      <c r="F80" s="5"/>
      <c r="G80" s="5"/>
      <c r="H80" s="26"/>
      <c r="I80" s="1"/>
      <c r="J80" s="6"/>
      <c r="K80" s="7">
        <v>0.00151</v>
      </c>
      <c r="L80" s="7">
        <v>0.00385</v>
      </c>
      <c r="M80" s="7">
        <v>0.00755</v>
      </c>
      <c r="N80" s="7">
        <v>0.0104</v>
      </c>
    </row>
    <row r="81" ht="15.75" customHeight="1">
      <c r="A81" s="29" t="s">
        <v>97</v>
      </c>
      <c r="B81" s="52"/>
      <c r="C81" s="5"/>
      <c r="D81" s="22"/>
      <c r="E81" s="5"/>
      <c r="F81" s="5"/>
      <c r="G81" s="5"/>
      <c r="H81" s="43"/>
      <c r="I81" s="1"/>
      <c r="J81" s="6"/>
      <c r="K81" s="7">
        <v>0.00151</v>
      </c>
      <c r="L81" s="7">
        <v>0.00385</v>
      </c>
      <c r="M81" s="7">
        <v>0.00755</v>
      </c>
      <c r="N81" s="7">
        <v>0.0104</v>
      </c>
    </row>
    <row r="82" ht="15.75" customHeight="1">
      <c r="A82" s="44" t="s">
        <v>98</v>
      </c>
      <c r="B82" s="16" t="s">
        <v>14</v>
      </c>
      <c r="C82" s="15" t="s">
        <v>11</v>
      </c>
      <c r="D82" s="15" t="s">
        <v>15</v>
      </c>
      <c r="E82" s="62" t="s">
        <v>16</v>
      </c>
      <c r="F82" s="15" t="s">
        <v>17</v>
      </c>
      <c r="G82" s="15" t="s">
        <v>18</v>
      </c>
      <c r="H82" s="16" t="s">
        <v>19</v>
      </c>
      <c r="I82" s="39"/>
      <c r="J82" s="40">
        <f t="shared" ref="J82:N82" si="25">SUM(J83:J85)</f>
        <v>0</v>
      </c>
      <c r="K82" s="20">
        <f t="shared" si="25"/>
        <v>0.00603</v>
      </c>
      <c r="L82" s="20">
        <f t="shared" si="25"/>
        <v>0.01539</v>
      </c>
      <c r="M82" s="20">
        <f t="shared" si="25"/>
        <v>0.03018</v>
      </c>
      <c r="N82" s="20">
        <f t="shared" si="25"/>
        <v>0.04158</v>
      </c>
    </row>
    <row r="83" ht="15.75" customHeight="1">
      <c r="A83" s="29" t="s">
        <v>99</v>
      </c>
      <c r="B83" s="69"/>
      <c r="C83" s="70"/>
      <c r="D83" s="71"/>
      <c r="E83" s="70"/>
      <c r="F83" s="70"/>
      <c r="G83" s="70"/>
      <c r="H83" s="32" t="s">
        <v>29</v>
      </c>
      <c r="I83" s="1"/>
      <c r="J83" s="6"/>
      <c r="K83" s="7">
        <v>0.00201</v>
      </c>
      <c r="L83" s="7">
        <v>0.00513</v>
      </c>
      <c r="M83" s="7">
        <v>0.01006</v>
      </c>
      <c r="N83" s="7">
        <v>0.01386</v>
      </c>
    </row>
    <row r="84" ht="15.75" customHeight="1">
      <c r="A84" s="29" t="s">
        <v>100</v>
      </c>
      <c r="B84" s="52"/>
      <c r="C84" s="5"/>
      <c r="D84" s="22"/>
      <c r="E84" s="5"/>
      <c r="F84" s="5"/>
      <c r="G84" s="5"/>
      <c r="H84" s="26"/>
      <c r="I84" s="1"/>
      <c r="J84" s="6"/>
      <c r="K84" s="7">
        <v>0.00201</v>
      </c>
      <c r="L84" s="7">
        <v>0.00513</v>
      </c>
      <c r="M84" s="7">
        <v>0.01006</v>
      </c>
      <c r="N84" s="7">
        <v>0.01386</v>
      </c>
    </row>
    <row r="85" ht="15.75" customHeight="1">
      <c r="A85" s="51" t="s">
        <v>101</v>
      </c>
      <c r="B85" s="52"/>
      <c r="C85" s="5"/>
      <c r="D85" s="22"/>
      <c r="E85" s="5"/>
      <c r="F85" s="5"/>
      <c r="G85" s="5"/>
      <c r="H85" s="33"/>
      <c r="I85" s="1"/>
      <c r="J85" s="6"/>
      <c r="K85" s="7">
        <v>0.00201</v>
      </c>
      <c r="L85" s="7">
        <v>0.00513</v>
      </c>
      <c r="M85" s="7">
        <v>0.01006</v>
      </c>
      <c r="N85" s="7">
        <v>0.01386</v>
      </c>
    </row>
    <row r="86" ht="15.75" customHeight="1">
      <c r="A86" s="49" t="s">
        <v>102</v>
      </c>
      <c r="B86" s="34"/>
      <c r="C86" s="34"/>
      <c r="D86" s="34"/>
      <c r="E86" s="34"/>
      <c r="F86" s="34"/>
      <c r="G86" s="34"/>
      <c r="H86" s="35"/>
      <c r="I86" s="36"/>
      <c r="J86" s="37">
        <f t="shared" ref="J86:N86" si="26">J87</f>
        <v>0</v>
      </c>
      <c r="K86" s="13">
        <f t="shared" si="26"/>
        <v>0.0181</v>
      </c>
      <c r="L86" s="13">
        <f t="shared" si="26"/>
        <v>0.04625</v>
      </c>
      <c r="M86" s="13">
        <f t="shared" si="26"/>
        <v>0.0906</v>
      </c>
      <c r="N86" s="13">
        <f t="shared" si="26"/>
        <v>0.125</v>
      </c>
    </row>
    <row r="87" ht="15.75" customHeight="1">
      <c r="A87" s="44" t="s">
        <v>103</v>
      </c>
      <c r="B87" s="16" t="s">
        <v>14</v>
      </c>
      <c r="C87" s="15" t="s">
        <v>11</v>
      </c>
      <c r="D87" s="15" t="s">
        <v>15</v>
      </c>
      <c r="E87" s="62" t="s">
        <v>16</v>
      </c>
      <c r="F87" s="15" t="s">
        <v>17</v>
      </c>
      <c r="G87" s="15" t="s">
        <v>18</v>
      </c>
      <c r="H87" s="16" t="s">
        <v>19</v>
      </c>
      <c r="I87" s="39"/>
      <c r="J87" s="40">
        <f t="shared" ref="J87:N87" si="27">SUM(J88:J92)</f>
        <v>0</v>
      </c>
      <c r="K87" s="20">
        <f t="shared" si="27"/>
        <v>0.0181</v>
      </c>
      <c r="L87" s="20">
        <f t="shared" si="27"/>
        <v>0.04625</v>
      </c>
      <c r="M87" s="20">
        <f t="shared" si="27"/>
        <v>0.0906</v>
      </c>
      <c r="N87" s="20">
        <f t="shared" si="27"/>
        <v>0.125</v>
      </c>
    </row>
    <row r="88" ht="15.75" customHeight="1">
      <c r="A88" s="21" t="s">
        <v>104</v>
      </c>
      <c r="B88" s="69"/>
      <c r="C88" s="70"/>
      <c r="D88" s="70"/>
      <c r="E88" s="70"/>
      <c r="F88" s="70"/>
      <c r="G88" s="70"/>
      <c r="H88" s="72" t="s">
        <v>29</v>
      </c>
      <c r="I88" s="1"/>
      <c r="J88" s="6"/>
      <c r="K88" s="7">
        <v>0.00362</v>
      </c>
      <c r="L88" s="7">
        <v>0.00925</v>
      </c>
      <c r="M88" s="7">
        <v>0.01812</v>
      </c>
      <c r="N88" s="7">
        <v>0.025</v>
      </c>
    </row>
    <row r="89" ht="15.75" customHeight="1">
      <c r="A89" s="29" t="s">
        <v>105</v>
      </c>
      <c r="B89" s="52"/>
      <c r="C89" s="22"/>
      <c r="D89" s="22"/>
      <c r="E89" s="5"/>
      <c r="F89" s="5"/>
      <c r="G89" s="5"/>
      <c r="H89" s="26"/>
      <c r="I89" s="1"/>
      <c r="J89" s="6"/>
      <c r="K89" s="7">
        <v>0.00362</v>
      </c>
      <c r="L89" s="7">
        <v>0.00925</v>
      </c>
      <c r="M89" s="7">
        <v>0.01812</v>
      </c>
      <c r="N89" s="7">
        <v>0.025</v>
      </c>
    </row>
    <row r="90" ht="15.75" customHeight="1">
      <c r="A90" s="29" t="s">
        <v>106</v>
      </c>
      <c r="B90" s="52"/>
      <c r="C90" s="22"/>
      <c r="D90" s="22"/>
      <c r="E90" s="5"/>
      <c r="F90" s="5"/>
      <c r="G90" s="5"/>
      <c r="H90" s="26"/>
      <c r="I90" s="1"/>
      <c r="J90" s="6"/>
      <c r="K90" s="7">
        <v>0.00362</v>
      </c>
      <c r="L90" s="7">
        <v>0.00925</v>
      </c>
      <c r="M90" s="7">
        <v>0.01812</v>
      </c>
      <c r="N90" s="7">
        <v>0.025</v>
      </c>
    </row>
    <row r="91" ht="15.75" customHeight="1">
      <c r="A91" s="29" t="s">
        <v>107</v>
      </c>
      <c r="B91" s="69"/>
      <c r="C91" s="71"/>
      <c r="D91" s="71"/>
      <c r="E91" s="70"/>
      <c r="F91" s="70"/>
      <c r="G91" s="70"/>
      <c r="H91" s="26"/>
      <c r="I91" s="1"/>
      <c r="J91" s="6"/>
      <c r="K91" s="7">
        <v>0.00362</v>
      </c>
      <c r="L91" s="7">
        <v>0.00925</v>
      </c>
      <c r="M91" s="7">
        <v>0.01812</v>
      </c>
      <c r="N91" s="7">
        <v>0.025</v>
      </c>
    </row>
    <row r="92" ht="15.75" customHeight="1">
      <c r="A92" s="51" t="s">
        <v>108</v>
      </c>
      <c r="B92" s="52"/>
      <c r="C92" s="22"/>
      <c r="D92" s="22"/>
      <c r="E92" s="5"/>
      <c r="F92" s="5"/>
      <c r="G92" s="5"/>
      <c r="H92" s="43"/>
      <c r="I92" s="1"/>
      <c r="J92" s="6"/>
      <c r="K92" s="7">
        <v>0.00362</v>
      </c>
      <c r="L92" s="7">
        <v>0.00925</v>
      </c>
      <c r="M92" s="7">
        <v>0.01812</v>
      </c>
      <c r="N92" s="7">
        <v>0.025</v>
      </c>
    </row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H7:H10"/>
    <mergeCell ref="H13:H16"/>
    <mergeCell ref="H18:H21"/>
    <mergeCell ref="H23:H25"/>
    <mergeCell ref="H28:H30"/>
    <mergeCell ref="H32:H35"/>
    <mergeCell ref="H37:H39"/>
    <mergeCell ref="H75:H76"/>
    <mergeCell ref="H78:H81"/>
    <mergeCell ref="H83:H85"/>
    <mergeCell ref="H88:H92"/>
    <mergeCell ref="H41:H43"/>
    <mergeCell ref="H46:H52"/>
    <mergeCell ref="H55:H56"/>
    <mergeCell ref="H58:H59"/>
    <mergeCell ref="H61:H62"/>
    <mergeCell ref="H65:H66"/>
    <mergeCell ref="H68:H72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1.43"/>
    <col customWidth="1" min="2" max="2" width="53.86"/>
    <col customWidth="1" min="3" max="3" width="9.29"/>
    <col customWidth="1" min="4" max="4" width="12.43"/>
    <col customWidth="1" min="5" max="5" width="14.29"/>
    <col customWidth="1" min="6" max="8" width="12.43"/>
    <col customWidth="1" min="9" max="9" width="5.71"/>
    <col customWidth="1" min="10" max="16" width="11.43"/>
    <col customWidth="1" min="17" max="26" width="10.0"/>
  </cols>
  <sheetData>
    <row r="1">
      <c r="A1" s="73"/>
      <c r="B1" s="74"/>
      <c r="C1" s="74"/>
      <c r="D1" s="74"/>
      <c r="E1" s="75"/>
      <c r="F1" s="74"/>
      <c r="G1" s="74"/>
      <c r="H1" s="74"/>
      <c r="I1" s="74"/>
      <c r="J1" s="76" t="s">
        <v>109</v>
      </c>
      <c r="K1" s="76" t="s">
        <v>2</v>
      </c>
      <c r="L1" s="76" t="s">
        <v>3</v>
      </c>
      <c r="M1" s="76" t="s">
        <v>4</v>
      </c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</row>
    <row r="2">
      <c r="A2" s="73"/>
      <c r="B2" s="74"/>
      <c r="C2" s="74"/>
      <c r="D2" s="74"/>
      <c r="E2" s="75"/>
      <c r="F2" s="74"/>
      <c r="G2" s="74"/>
      <c r="H2" s="74"/>
      <c r="I2" s="74"/>
      <c r="J2" s="77" t="s">
        <v>6</v>
      </c>
      <c r="K2" s="76" t="s">
        <v>7</v>
      </c>
      <c r="L2" s="76" t="s">
        <v>8</v>
      </c>
      <c r="M2" s="76" t="s">
        <v>9</v>
      </c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</row>
    <row r="3">
      <c r="A3" s="73"/>
      <c r="B3" s="78" t="s">
        <v>10</v>
      </c>
      <c r="C3" s="78"/>
      <c r="D3" s="78"/>
      <c r="E3" s="78"/>
      <c r="F3" s="74"/>
      <c r="G3" s="74"/>
      <c r="H3" s="74"/>
      <c r="I3" s="74"/>
      <c r="J3" s="79">
        <v>0.145</v>
      </c>
      <c r="K3" s="79">
        <v>0.37</v>
      </c>
      <c r="L3" s="79">
        <v>0.725</v>
      </c>
      <c r="M3" s="79">
        <v>1.0</v>
      </c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</row>
    <row r="4" ht="15.75" customHeight="1">
      <c r="A4" s="73"/>
      <c r="B4" s="74"/>
      <c r="C4" s="74"/>
      <c r="D4" s="74"/>
      <c r="E4" s="75"/>
      <c r="F4" s="74"/>
      <c r="G4" s="74"/>
      <c r="H4" s="74"/>
      <c r="I4" s="74"/>
      <c r="J4" s="79">
        <f t="shared" ref="J4:M4" si="1">SUM(J5,J25)</f>
        <v>0.145</v>
      </c>
      <c r="K4" s="79">
        <f t="shared" si="1"/>
        <v>0.37</v>
      </c>
      <c r="L4" s="79">
        <f t="shared" si="1"/>
        <v>0.725</v>
      </c>
      <c r="M4" s="79">
        <f t="shared" si="1"/>
        <v>1</v>
      </c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</row>
    <row r="5" ht="15.75" customHeight="1">
      <c r="A5" s="73"/>
      <c r="B5" s="80" t="s">
        <v>110</v>
      </c>
      <c r="C5" s="81">
        <v>0.5</v>
      </c>
      <c r="D5" s="82"/>
      <c r="E5" s="83"/>
      <c r="F5" s="82"/>
      <c r="G5" s="82"/>
      <c r="H5" s="84"/>
      <c r="I5" s="74"/>
      <c r="J5" s="85">
        <f t="shared" ref="J5:M5" si="2">SUM(J6)</f>
        <v>0.0725</v>
      </c>
      <c r="K5" s="85">
        <f t="shared" si="2"/>
        <v>0.185</v>
      </c>
      <c r="L5" s="85">
        <f t="shared" si="2"/>
        <v>0.3625</v>
      </c>
      <c r="M5" s="85">
        <f t="shared" si="2"/>
        <v>0.5</v>
      </c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</row>
    <row r="6" ht="15.75" customHeight="1">
      <c r="A6" s="73"/>
      <c r="B6" s="86"/>
      <c r="C6" s="87"/>
      <c r="D6" s="88" t="s">
        <v>111</v>
      </c>
      <c r="E6" s="89" t="s">
        <v>112</v>
      </c>
      <c r="F6" s="90" t="s">
        <v>113</v>
      </c>
      <c r="G6" s="90" t="s">
        <v>114</v>
      </c>
      <c r="H6" s="91" t="s">
        <v>115</v>
      </c>
      <c r="I6" s="74"/>
      <c r="J6" s="92">
        <f t="shared" ref="J6:M6" si="3">SUM(J7:J24)</f>
        <v>0.0725</v>
      </c>
      <c r="K6" s="92">
        <f t="shared" si="3"/>
        <v>0.185</v>
      </c>
      <c r="L6" s="92">
        <f t="shared" si="3"/>
        <v>0.3625</v>
      </c>
      <c r="M6" s="92">
        <f t="shared" si="3"/>
        <v>0.5</v>
      </c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</row>
    <row r="7">
      <c r="A7" s="73"/>
      <c r="B7" s="93" t="s">
        <v>116</v>
      </c>
      <c r="C7" s="94"/>
      <c r="D7" s="95"/>
      <c r="E7" s="96">
        <f t="shared" ref="E7:E24" si="5">IF(D7="NA",0,IF(D7="N",0,IF(D7="L",J7,IF(D7="M",K7,IF(D7="G",L7,IF(D7="C",M7,IF(D7="",0,"ERROR")))))))</f>
        <v>0</v>
      </c>
      <c r="F7" s="97">
        <f>SUM(E7:E24)</f>
        <v>0</v>
      </c>
      <c r="G7" s="98">
        <f>IFERROR(__xludf.DUMMYFUNCTION("+F7"),0.0)</f>
        <v>0</v>
      </c>
      <c r="H7" s="99">
        <f>IF(G7&lt;C5/2,G7,C5)</f>
        <v>0</v>
      </c>
      <c r="I7" s="74"/>
      <c r="J7" s="100">
        <f t="shared" ref="J7:M7" si="4">(J3/2)/18</f>
        <v>0.004027777778</v>
      </c>
      <c r="K7" s="100">
        <f t="shared" si="4"/>
        <v>0.01027777778</v>
      </c>
      <c r="L7" s="100">
        <f t="shared" si="4"/>
        <v>0.02013888889</v>
      </c>
      <c r="M7" s="100">
        <f t="shared" si="4"/>
        <v>0.02777777778</v>
      </c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</row>
    <row r="8">
      <c r="A8" s="73"/>
      <c r="B8" s="101" t="s">
        <v>117</v>
      </c>
      <c r="C8" s="102"/>
      <c r="D8" s="103"/>
      <c r="E8" s="104">
        <f t="shared" si="5"/>
        <v>0</v>
      </c>
      <c r="F8" s="105"/>
      <c r="G8" s="106"/>
      <c r="H8" s="106"/>
      <c r="I8" s="74"/>
      <c r="J8" s="100">
        <f t="shared" ref="J8:M8" si="6">J7</f>
        <v>0.004027777778</v>
      </c>
      <c r="K8" s="100">
        <f t="shared" si="6"/>
        <v>0.01027777778</v>
      </c>
      <c r="L8" s="100">
        <f t="shared" si="6"/>
        <v>0.02013888889</v>
      </c>
      <c r="M8" s="100">
        <f t="shared" si="6"/>
        <v>0.02777777778</v>
      </c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</row>
    <row r="9">
      <c r="A9" s="73"/>
      <c r="B9" s="107" t="s">
        <v>118</v>
      </c>
      <c r="C9" s="108"/>
      <c r="D9" s="103"/>
      <c r="E9" s="104">
        <f t="shared" si="5"/>
        <v>0</v>
      </c>
      <c r="F9" s="105"/>
      <c r="G9" s="106"/>
      <c r="H9" s="106"/>
      <c r="I9" s="74"/>
      <c r="J9" s="100">
        <f t="shared" ref="J9:M9" si="7">J8</f>
        <v>0.004027777778</v>
      </c>
      <c r="K9" s="100">
        <f t="shared" si="7"/>
        <v>0.01027777778</v>
      </c>
      <c r="L9" s="100">
        <f t="shared" si="7"/>
        <v>0.02013888889</v>
      </c>
      <c r="M9" s="100">
        <f t="shared" si="7"/>
        <v>0.02777777778</v>
      </c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</row>
    <row r="10">
      <c r="A10" s="73"/>
      <c r="B10" s="109" t="s">
        <v>119</v>
      </c>
      <c r="C10" s="110"/>
      <c r="D10" s="103"/>
      <c r="E10" s="104">
        <f t="shared" si="5"/>
        <v>0</v>
      </c>
      <c r="F10" s="105"/>
      <c r="G10" s="106"/>
      <c r="H10" s="106"/>
      <c r="I10" s="74"/>
      <c r="J10" s="100">
        <f t="shared" ref="J10:M10" si="8">J9</f>
        <v>0.004027777778</v>
      </c>
      <c r="K10" s="100">
        <f t="shared" si="8"/>
        <v>0.01027777778</v>
      </c>
      <c r="L10" s="100">
        <f t="shared" si="8"/>
        <v>0.02013888889</v>
      </c>
      <c r="M10" s="100">
        <f t="shared" si="8"/>
        <v>0.02777777778</v>
      </c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</row>
    <row r="11">
      <c r="A11" s="73"/>
      <c r="B11" s="101" t="s">
        <v>120</v>
      </c>
      <c r="C11" s="102"/>
      <c r="D11" s="103"/>
      <c r="E11" s="104">
        <f t="shared" si="5"/>
        <v>0</v>
      </c>
      <c r="F11" s="105"/>
      <c r="G11" s="106"/>
      <c r="H11" s="106"/>
      <c r="I11" s="74"/>
      <c r="J11" s="100">
        <f t="shared" ref="J11:M11" si="9">J10</f>
        <v>0.004027777778</v>
      </c>
      <c r="K11" s="100">
        <f t="shared" si="9"/>
        <v>0.01027777778</v>
      </c>
      <c r="L11" s="100">
        <f t="shared" si="9"/>
        <v>0.02013888889</v>
      </c>
      <c r="M11" s="100">
        <f t="shared" si="9"/>
        <v>0.02777777778</v>
      </c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</row>
    <row r="12">
      <c r="A12" s="73"/>
      <c r="B12" s="107" t="s">
        <v>121</v>
      </c>
      <c r="C12" s="108"/>
      <c r="D12" s="103"/>
      <c r="E12" s="104">
        <f t="shared" si="5"/>
        <v>0</v>
      </c>
      <c r="F12" s="105"/>
      <c r="G12" s="106"/>
      <c r="H12" s="106"/>
      <c r="I12" s="74"/>
      <c r="J12" s="100">
        <f t="shared" ref="J12:M12" si="10">J11</f>
        <v>0.004027777778</v>
      </c>
      <c r="K12" s="100">
        <f t="shared" si="10"/>
        <v>0.01027777778</v>
      </c>
      <c r="L12" s="100">
        <f t="shared" si="10"/>
        <v>0.02013888889</v>
      </c>
      <c r="M12" s="100">
        <f t="shared" si="10"/>
        <v>0.02777777778</v>
      </c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</row>
    <row r="13">
      <c r="A13" s="73"/>
      <c r="B13" s="107" t="s">
        <v>122</v>
      </c>
      <c r="C13" s="108"/>
      <c r="D13" s="103"/>
      <c r="E13" s="104">
        <f t="shared" si="5"/>
        <v>0</v>
      </c>
      <c r="F13" s="105"/>
      <c r="G13" s="106"/>
      <c r="H13" s="106"/>
      <c r="I13" s="74"/>
      <c r="J13" s="100">
        <f t="shared" ref="J13:M13" si="11">J12</f>
        <v>0.004027777778</v>
      </c>
      <c r="K13" s="100">
        <f t="shared" si="11"/>
        <v>0.01027777778</v>
      </c>
      <c r="L13" s="100">
        <f t="shared" si="11"/>
        <v>0.02013888889</v>
      </c>
      <c r="M13" s="100">
        <f t="shared" si="11"/>
        <v>0.02777777778</v>
      </c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</row>
    <row r="14">
      <c r="A14" s="73"/>
      <c r="B14" s="107" t="s">
        <v>123</v>
      </c>
      <c r="C14" s="108"/>
      <c r="D14" s="103"/>
      <c r="E14" s="104">
        <f t="shared" si="5"/>
        <v>0</v>
      </c>
      <c r="F14" s="105"/>
      <c r="G14" s="106"/>
      <c r="H14" s="106"/>
      <c r="I14" s="74"/>
      <c r="J14" s="100">
        <f t="shared" ref="J14:M14" si="12">J13</f>
        <v>0.004027777778</v>
      </c>
      <c r="K14" s="100">
        <f t="shared" si="12"/>
        <v>0.01027777778</v>
      </c>
      <c r="L14" s="100">
        <f t="shared" si="12"/>
        <v>0.02013888889</v>
      </c>
      <c r="M14" s="100">
        <f t="shared" si="12"/>
        <v>0.02777777778</v>
      </c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</row>
    <row r="15">
      <c r="A15" s="73"/>
      <c r="B15" s="109" t="s">
        <v>124</v>
      </c>
      <c r="C15" s="110"/>
      <c r="D15" s="103"/>
      <c r="E15" s="104">
        <f t="shared" si="5"/>
        <v>0</v>
      </c>
      <c r="F15" s="105"/>
      <c r="G15" s="106"/>
      <c r="H15" s="106"/>
      <c r="I15" s="74"/>
      <c r="J15" s="100">
        <f t="shared" ref="J15:M15" si="13">J14</f>
        <v>0.004027777778</v>
      </c>
      <c r="K15" s="100">
        <f t="shared" si="13"/>
        <v>0.01027777778</v>
      </c>
      <c r="L15" s="100">
        <f t="shared" si="13"/>
        <v>0.02013888889</v>
      </c>
      <c r="M15" s="100">
        <f t="shared" si="13"/>
        <v>0.02777777778</v>
      </c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</row>
    <row r="16">
      <c r="A16" s="73"/>
      <c r="B16" s="109" t="s">
        <v>125</v>
      </c>
      <c r="C16" s="110"/>
      <c r="D16" s="103"/>
      <c r="E16" s="104">
        <f t="shared" si="5"/>
        <v>0</v>
      </c>
      <c r="F16" s="105"/>
      <c r="G16" s="106"/>
      <c r="H16" s="106"/>
      <c r="I16" s="74"/>
      <c r="J16" s="100">
        <f t="shared" ref="J16:M16" si="14">J15</f>
        <v>0.004027777778</v>
      </c>
      <c r="K16" s="100">
        <f t="shared" si="14"/>
        <v>0.01027777778</v>
      </c>
      <c r="L16" s="100">
        <f t="shared" si="14"/>
        <v>0.02013888889</v>
      </c>
      <c r="M16" s="100">
        <f t="shared" si="14"/>
        <v>0.02777777778</v>
      </c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</row>
    <row r="17">
      <c r="A17" s="73"/>
      <c r="B17" s="101" t="s">
        <v>126</v>
      </c>
      <c r="C17" s="102"/>
      <c r="D17" s="103"/>
      <c r="E17" s="104">
        <f t="shared" si="5"/>
        <v>0</v>
      </c>
      <c r="F17" s="105"/>
      <c r="G17" s="106"/>
      <c r="H17" s="106"/>
      <c r="I17" s="74"/>
      <c r="J17" s="100">
        <f t="shared" ref="J17:M17" si="15">J16</f>
        <v>0.004027777778</v>
      </c>
      <c r="K17" s="100">
        <f t="shared" si="15"/>
        <v>0.01027777778</v>
      </c>
      <c r="L17" s="100">
        <f t="shared" si="15"/>
        <v>0.02013888889</v>
      </c>
      <c r="M17" s="100">
        <f t="shared" si="15"/>
        <v>0.02777777778</v>
      </c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</row>
    <row r="18">
      <c r="A18" s="73"/>
      <c r="B18" s="109" t="s">
        <v>127</v>
      </c>
      <c r="C18" s="110"/>
      <c r="D18" s="103"/>
      <c r="E18" s="104">
        <f t="shared" si="5"/>
        <v>0</v>
      </c>
      <c r="F18" s="105"/>
      <c r="G18" s="106"/>
      <c r="H18" s="106"/>
      <c r="I18" s="74"/>
      <c r="J18" s="100">
        <f t="shared" ref="J18:M18" si="16">J17</f>
        <v>0.004027777778</v>
      </c>
      <c r="K18" s="100">
        <f t="shared" si="16"/>
        <v>0.01027777778</v>
      </c>
      <c r="L18" s="100">
        <f t="shared" si="16"/>
        <v>0.02013888889</v>
      </c>
      <c r="M18" s="100">
        <f t="shared" si="16"/>
        <v>0.02777777778</v>
      </c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</row>
    <row r="19">
      <c r="A19" s="73"/>
      <c r="B19" s="111" t="s">
        <v>128</v>
      </c>
      <c r="C19" s="112"/>
      <c r="D19" s="103"/>
      <c r="E19" s="104">
        <f t="shared" si="5"/>
        <v>0</v>
      </c>
      <c r="F19" s="105"/>
      <c r="G19" s="106"/>
      <c r="H19" s="106"/>
      <c r="I19" s="74"/>
      <c r="J19" s="100">
        <f t="shared" ref="J19:M19" si="17">J18</f>
        <v>0.004027777778</v>
      </c>
      <c r="K19" s="100">
        <f t="shared" si="17"/>
        <v>0.01027777778</v>
      </c>
      <c r="L19" s="100">
        <f t="shared" si="17"/>
        <v>0.02013888889</v>
      </c>
      <c r="M19" s="100">
        <f t="shared" si="17"/>
        <v>0.02777777778</v>
      </c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</row>
    <row r="20">
      <c r="A20" s="73"/>
      <c r="B20" s="101" t="s">
        <v>129</v>
      </c>
      <c r="C20" s="102"/>
      <c r="D20" s="103"/>
      <c r="E20" s="104">
        <f t="shared" si="5"/>
        <v>0</v>
      </c>
      <c r="F20" s="105"/>
      <c r="G20" s="106"/>
      <c r="H20" s="106"/>
      <c r="I20" s="74"/>
      <c r="J20" s="100">
        <f t="shared" ref="J20:M20" si="18">J19</f>
        <v>0.004027777778</v>
      </c>
      <c r="K20" s="100">
        <f t="shared" si="18"/>
        <v>0.01027777778</v>
      </c>
      <c r="L20" s="100">
        <f t="shared" si="18"/>
        <v>0.02013888889</v>
      </c>
      <c r="M20" s="100">
        <f t="shared" si="18"/>
        <v>0.02777777778</v>
      </c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</row>
    <row r="21" ht="15.75" customHeight="1">
      <c r="A21" s="73"/>
      <c r="B21" s="109" t="s">
        <v>130</v>
      </c>
      <c r="C21" s="110"/>
      <c r="D21" s="103"/>
      <c r="E21" s="104">
        <f t="shared" si="5"/>
        <v>0</v>
      </c>
      <c r="F21" s="105"/>
      <c r="G21" s="106"/>
      <c r="H21" s="106"/>
      <c r="I21" s="74"/>
      <c r="J21" s="100">
        <f t="shared" ref="J21:M21" si="19">J20</f>
        <v>0.004027777778</v>
      </c>
      <c r="K21" s="100">
        <f t="shared" si="19"/>
        <v>0.01027777778</v>
      </c>
      <c r="L21" s="100">
        <f t="shared" si="19"/>
        <v>0.02013888889</v>
      </c>
      <c r="M21" s="100">
        <f t="shared" si="19"/>
        <v>0.02777777778</v>
      </c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</row>
    <row r="22" ht="15.75" customHeight="1">
      <c r="A22" s="73"/>
      <c r="B22" s="111" t="s">
        <v>131</v>
      </c>
      <c r="C22" s="112"/>
      <c r="D22" s="103"/>
      <c r="E22" s="104">
        <f t="shared" si="5"/>
        <v>0</v>
      </c>
      <c r="F22" s="105"/>
      <c r="G22" s="106"/>
      <c r="H22" s="106"/>
      <c r="I22" s="74"/>
      <c r="J22" s="100">
        <f t="shared" ref="J22:M22" si="20">J21</f>
        <v>0.004027777778</v>
      </c>
      <c r="K22" s="100">
        <f t="shared" si="20"/>
        <v>0.01027777778</v>
      </c>
      <c r="L22" s="100">
        <f t="shared" si="20"/>
        <v>0.02013888889</v>
      </c>
      <c r="M22" s="100">
        <f t="shared" si="20"/>
        <v>0.02777777778</v>
      </c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</row>
    <row r="23" ht="15.75" customHeight="1">
      <c r="A23" s="73"/>
      <c r="B23" s="111" t="s">
        <v>132</v>
      </c>
      <c r="C23" s="112"/>
      <c r="D23" s="103"/>
      <c r="E23" s="104">
        <f t="shared" si="5"/>
        <v>0</v>
      </c>
      <c r="F23" s="105"/>
      <c r="G23" s="106"/>
      <c r="H23" s="106"/>
      <c r="I23" s="74"/>
      <c r="J23" s="100">
        <f t="shared" ref="J23:M23" si="21">J22</f>
        <v>0.004027777778</v>
      </c>
      <c r="K23" s="100">
        <f t="shared" si="21"/>
        <v>0.01027777778</v>
      </c>
      <c r="L23" s="100">
        <f t="shared" si="21"/>
        <v>0.02013888889</v>
      </c>
      <c r="M23" s="100">
        <f t="shared" si="21"/>
        <v>0.02777777778</v>
      </c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</row>
    <row r="24" ht="15.75" customHeight="1">
      <c r="A24" s="73"/>
      <c r="B24" s="113" t="s">
        <v>133</v>
      </c>
      <c r="C24" s="114"/>
      <c r="D24" s="115"/>
      <c r="E24" s="116">
        <f t="shared" si="5"/>
        <v>0</v>
      </c>
      <c r="F24" s="117"/>
      <c r="G24" s="118"/>
      <c r="H24" s="118"/>
      <c r="I24" s="74"/>
      <c r="J24" s="100">
        <f t="shared" ref="J24:M24" si="22">J23</f>
        <v>0.004027777778</v>
      </c>
      <c r="K24" s="100">
        <f t="shared" si="22"/>
        <v>0.01027777778</v>
      </c>
      <c r="L24" s="100">
        <f t="shared" si="22"/>
        <v>0.02013888889</v>
      </c>
      <c r="M24" s="100">
        <f t="shared" si="22"/>
        <v>0.02777777778</v>
      </c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</row>
    <row r="25" ht="15.75" customHeight="1">
      <c r="A25" s="73"/>
      <c r="B25" s="119" t="s">
        <v>134</v>
      </c>
      <c r="C25" s="120">
        <v>0.5</v>
      </c>
      <c r="D25" s="121"/>
      <c r="E25" s="122"/>
      <c r="F25" s="123"/>
      <c r="G25" s="123"/>
      <c r="H25" s="124"/>
      <c r="I25" s="74"/>
      <c r="J25" s="85">
        <f t="shared" ref="J25:M25" si="23">J26</f>
        <v>0.0725</v>
      </c>
      <c r="K25" s="85">
        <f t="shared" si="23"/>
        <v>0.185</v>
      </c>
      <c r="L25" s="85">
        <f t="shared" si="23"/>
        <v>0.3625</v>
      </c>
      <c r="M25" s="85">
        <f t="shared" si="23"/>
        <v>0.5</v>
      </c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</row>
    <row r="26" ht="15.75" customHeight="1">
      <c r="A26" s="73"/>
      <c r="B26" s="125"/>
      <c r="C26" s="126"/>
      <c r="D26" s="127" t="s">
        <v>111</v>
      </c>
      <c r="E26" s="128" t="s">
        <v>112</v>
      </c>
      <c r="F26" s="90" t="s">
        <v>113</v>
      </c>
      <c r="G26" s="90" t="s">
        <v>114</v>
      </c>
      <c r="H26" s="91" t="s">
        <v>115</v>
      </c>
      <c r="I26" s="74"/>
      <c r="J26" s="92">
        <f t="shared" ref="J26:M26" si="24">SUM(J27:J36)</f>
        <v>0.0725</v>
      </c>
      <c r="K26" s="92">
        <f t="shared" si="24"/>
        <v>0.185</v>
      </c>
      <c r="L26" s="92">
        <f t="shared" si="24"/>
        <v>0.3625</v>
      </c>
      <c r="M26" s="92">
        <f t="shared" si="24"/>
        <v>0.5</v>
      </c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</row>
    <row r="27" ht="15.75" customHeight="1">
      <c r="A27" s="73"/>
      <c r="B27" s="109" t="s">
        <v>135</v>
      </c>
      <c r="C27" s="110"/>
      <c r="D27" s="129"/>
      <c r="E27" s="96">
        <f t="shared" ref="E27:E36" si="26">IF(D27="NA",0,IF(D27="N",0,IF(D27="L",J27,IF(D27="M",K27,IF(D27="G",L27,IF(D27="C",M27,IF(D27="",0,"ERROR")))))))</f>
        <v>0</v>
      </c>
      <c r="F27" s="97">
        <f>SUM(E27:E36)</f>
        <v>0</v>
      </c>
      <c r="G27" s="98">
        <f>IFERROR(__xludf.DUMMYFUNCTION("+F27"),0.0)</f>
        <v>0</v>
      </c>
      <c r="H27" s="99">
        <f>IF(G27&lt;C25/2,G27,C25)</f>
        <v>0</v>
      </c>
      <c r="I27" s="74"/>
      <c r="J27" s="100">
        <f t="shared" ref="J27:M27" si="25">(J3/2)/10</f>
        <v>0.00725</v>
      </c>
      <c r="K27" s="100">
        <f t="shared" si="25"/>
        <v>0.0185</v>
      </c>
      <c r="L27" s="100">
        <f t="shared" si="25"/>
        <v>0.03625</v>
      </c>
      <c r="M27" s="100">
        <f t="shared" si="25"/>
        <v>0.05</v>
      </c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</row>
    <row r="28" ht="15.75" customHeight="1">
      <c r="A28" s="73"/>
      <c r="B28" s="101" t="s">
        <v>136</v>
      </c>
      <c r="C28" s="102"/>
      <c r="D28" s="130"/>
      <c r="E28" s="131">
        <f t="shared" si="26"/>
        <v>0</v>
      </c>
      <c r="F28" s="105"/>
      <c r="G28" s="106"/>
      <c r="H28" s="106"/>
      <c r="I28" s="74"/>
      <c r="J28" s="100">
        <f t="shared" ref="J28:M28" si="27">J27</f>
        <v>0.00725</v>
      </c>
      <c r="K28" s="100">
        <f t="shared" si="27"/>
        <v>0.0185</v>
      </c>
      <c r="L28" s="100">
        <f t="shared" si="27"/>
        <v>0.03625</v>
      </c>
      <c r="M28" s="100">
        <f t="shared" si="27"/>
        <v>0.05</v>
      </c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</row>
    <row r="29" ht="15.75" customHeight="1">
      <c r="A29" s="73"/>
      <c r="B29" s="109" t="s">
        <v>137</v>
      </c>
      <c r="C29" s="110"/>
      <c r="D29" s="130"/>
      <c r="E29" s="131">
        <f t="shared" si="26"/>
        <v>0</v>
      </c>
      <c r="F29" s="105"/>
      <c r="G29" s="106"/>
      <c r="H29" s="106"/>
      <c r="I29" s="74"/>
      <c r="J29" s="100">
        <f t="shared" ref="J29:M29" si="28">J28</f>
        <v>0.00725</v>
      </c>
      <c r="K29" s="100">
        <f t="shared" si="28"/>
        <v>0.0185</v>
      </c>
      <c r="L29" s="100">
        <f t="shared" si="28"/>
        <v>0.03625</v>
      </c>
      <c r="M29" s="100">
        <f t="shared" si="28"/>
        <v>0.05</v>
      </c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</row>
    <row r="30" ht="15.75" customHeight="1">
      <c r="A30" s="73"/>
      <c r="B30" s="101" t="s">
        <v>138</v>
      </c>
      <c r="C30" s="102"/>
      <c r="D30" s="130"/>
      <c r="E30" s="131">
        <f t="shared" si="26"/>
        <v>0</v>
      </c>
      <c r="F30" s="105"/>
      <c r="G30" s="106"/>
      <c r="H30" s="106"/>
      <c r="I30" s="74"/>
      <c r="J30" s="100">
        <f t="shared" ref="J30:M30" si="29">J29</f>
        <v>0.00725</v>
      </c>
      <c r="K30" s="100">
        <f t="shared" si="29"/>
        <v>0.0185</v>
      </c>
      <c r="L30" s="100">
        <f t="shared" si="29"/>
        <v>0.03625</v>
      </c>
      <c r="M30" s="100">
        <f t="shared" si="29"/>
        <v>0.05</v>
      </c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</row>
    <row r="31" ht="15.75" customHeight="1">
      <c r="A31" s="73"/>
      <c r="B31" s="109" t="s">
        <v>139</v>
      </c>
      <c r="C31" s="110"/>
      <c r="D31" s="130"/>
      <c r="E31" s="131">
        <f t="shared" si="26"/>
        <v>0</v>
      </c>
      <c r="F31" s="105"/>
      <c r="G31" s="106"/>
      <c r="H31" s="106"/>
      <c r="I31" s="74"/>
      <c r="J31" s="100">
        <f t="shared" ref="J31:M31" si="30">J30</f>
        <v>0.00725</v>
      </c>
      <c r="K31" s="100">
        <f t="shared" si="30"/>
        <v>0.0185</v>
      </c>
      <c r="L31" s="100">
        <f t="shared" si="30"/>
        <v>0.03625</v>
      </c>
      <c r="M31" s="100">
        <f t="shared" si="30"/>
        <v>0.05</v>
      </c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</row>
    <row r="32" ht="15.75" customHeight="1">
      <c r="A32" s="73"/>
      <c r="B32" s="101" t="s">
        <v>140</v>
      </c>
      <c r="C32" s="102"/>
      <c r="D32" s="130"/>
      <c r="E32" s="131">
        <f t="shared" si="26"/>
        <v>0</v>
      </c>
      <c r="F32" s="105"/>
      <c r="G32" s="106"/>
      <c r="H32" s="106"/>
      <c r="I32" s="74"/>
      <c r="J32" s="100">
        <f t="shared" ref="J32:M32" si="31">J31</f>
        <v>0.00725</v>
      </c>
      <c r="K32" s="100">
        <f t="shared" si="31"/>
        <v>0.0185</v>
      </c>
      <c r="L32" s="100">
        <f t="shared" si="31"/>
        <v>0.03625</v>
      </c>
      <c r="M32" s="100">
        <f t="shared" si="31"/>
        <v>0.05</v>
      </c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</row>
    <row r="33" ht="15.75" customHeight="1">
      <c r="A33" s="73"/>
      <c r="B33" s="109" t="s">
        <v>141</v>
      </c>
      <c r="C33" s="110"/>
      <c r="D33" s="130"/>
      <c r="E33" s="131">
        <f t="shared" si="26"/>
        <v>0</v>
      </c>
      <c r="F33" s="105"/>
      <c r="G33" s="106"/>
      <c r="H33" s="106"/>
      <c r="I33" s="74"/>
      <c r="J33" s="100">
        <f t="shared" ref="J33:M33" si="32">J32</f>
        <v>0.00725</v>
      </c>
      <c r="K33" s="100">
        <f t="shared" si="32"/>
        <v>0.0185</v>
      </c>
      <c r="L33" s="100">
        <f t="shared" si="32"/>
        <v>0.03625</v>
      </c>
      <c r="M33" s="100">
        <f t="shared" si="32"/>
        <v>0.05</v>
      </c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</row>
    <row r="34" ht="15.75" customHeight="1">
      <c r="A34" s="73"/>
      <c r="B34" s="101" t="s">
        <v>142</v>
      </c>
      <c r="C34" s="102"/>
      <c r="D34" s="103"/>
      <c r="E34" s="131">
        <f t="shared" si="26"/>
        <v>0</v>
      </c>
      <c r="F34" s="105"/>
      <c r="G34" s="106"/>
      <c r="H34" s="106"/>
      <c r="I34" s="74"/>
      <c r="J34" s="100">
        <f t="shared" ref="J34:M34" si="33">J33</f>
        <v>0.00725</v>
      </c>
      <c r="K34" s="100">
        <f t="shared" si="33"/>
        <v>0.0185</v>
      </c>
      <c r="L34" s="100">
        <f t="shared" si="33"/>
        <v>0.03625</v>
      </c>
      <c r="M34" s="100">
        <f t="shared" si="33"/>
        <v>0.05</v>
      </c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</row>
    <row r="35" ht="15.75" customHeight="1">
      <c r="A35" s="73"/>
      <c r="B35" s="109" t="s">
        <v>143</v>
      </c>
      <c r="C35" s="110"/>
      <c r="D35" s="103"/>
      <c r="E35" s="131">
        <f t="shared" si="26"/>
        <v>0</v>
      </c>
      <c r="F35" s="105"/>
      <c r="G35" s="106"/>
      <c r="H35" s="106"/>
      <c r="I35" s="74"/>
      <c r="J35" s="100">
        <f t="shared" ref="J35:M35" si="34">J34</f>
        <v>0.00725</v>
      </c>
      <c r="K35" s="100">
        <f t="shared" si="34"/>
        <v>0.0185</v>
      </c>
      <c r="L35" s="100">
        <f t="shared" si="34"/>
        <v>0.03625</v>
      </c>
      <c r="M35" s="100">
        <f t="shared" si="34"/>
        <v>0.05</v>
      </c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</row>
    <row r="36" ht="15.75" customHeight="1">
      <c r="A36" s="73"/>
      <c r="B36" s="113" t="s">
        <v>144</v>
      </c>
      <c r="C36" s="114"/>
      <c r="D36" s="115"/>
      <c r="E36" s="132">
        <f t="shared" si="26"/>
        <v>0</v>
      </c>
      <c r="F36" s="133"/>
      <c r="G36" s="134"/>
      <c r="H36" s="134"/>
      <c r="I36" s="74"/>
      <c r="J36" s="100">
        <f t="shared" ref="J36:M36" si="35">J35</f>
        <v>0.00725</v>
      </c>
      <c r="K36" s="100">
        <f t="shared" si="35"/>
        <v>0.0185</v>
      </c>
      <c r="L36" s="100">
        <f t="shared" si="35"/>
        <v>0.03625</v>
      </c>
      <c r="M36" s="100">
        <f t="shared" si="35"/>
        <v>0.05</v>
      </c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</row>
    <row r="37" ht="15.75" customHeight="1">
      <c r="A37" s="73"/>
      <c r="B37" s="73"/>
      <c r="C37" s="73"/>
      <c r="D37" s="73"/>
      <c r="E37" s="135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</row>
    <row r="38" ht="15.75" customHeight="1">
      <c r="A38" s="73"/>
      <c r="B38" s="136" t="s">
        <v>145</v>
      </c>
      <c r="C38" s="137"/>
      <c r="D38" s="137"/>
      <c r="E38" s="137"/>
      <c r="F38" s="137"/>
      <c r="G38" s="138"/>
      <c r="H38" s="139">
        <f>SUM(H7,H27)</f>
        <v>0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</row>
    <row r="39" ht="15.75" customHeight="1">
      <c r="A39" s="73"/>
      <c r="B39" s="73"/>
      <c r="C39" s="73"/>
      <c r="D39" s="73"/>
      <c r="E39" s="135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</row>
    <row r="40" ht="15.75" customHeight="1">
      <c r="A40" s="73"/>
      <c r="B40" s="73"/>
      <c r="C40" s="73"/>
      <c r="D40" s="73"/>
      <c r="E40" s="135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</row>
    <row r="41" ht="15.75" customHeight="1">
      <c r="A41" s="73"/>
      <c r="B41" s="73"/>
      <c r="C41" s="73"/>
      <c r="D41" s="73"/>
      <c r="E41" s="135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</row>
    <row r="42" ht="15.75" customHeight="1">
      <c r="A42" s="73"/>
      <c r="B42" s="73"/>
      <c r="C42" s="73"/>
      <c r="D42" s="73"/>
      <c r="E42" s="135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</row>
    <row r="43" ht="15.75" customHeight="1">
      <c r="A43" s="73"/>
      <c r="B43" s="73"/>
      <c r="C43" s="73"/>
      <c r="D43" s="73"/>
      <c r="E43" s="135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</row>
    <row r="44" ht="15.75" customHeight="1">
      <c r="A44" s="73"/>
      <c r="B44" s="73"/>
      <c r="C44" s="73"/>
      <c r="D44" s="73"/>
      <c r="E44" s="135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</row>
    <row r="45" ht="15.75" customHeight="1">
      <c r="A45" s="73"/>
      <c r="B45" s="73"/>
      <c r="C45" s="73"/>
      <c r="D45" s="73"/>
      <c r="E45" s="135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</row>
    <row r="46" ht="15.75" customHeight="1">
      <c r="A46" s="73"/>
      <c r="B46" s="73"/>
      <c r="C46" s="73"/>
      <c r="D46" s="73"/>
      <c r="E46" s="135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</row>
    <row r="47" ht="15.75" customHeight="1">
      <c r="A47" s="73"/>
      <c r="B47" s="73"/>
      <c r="C47" s="73"/>
      <c r="D47" s="73"/>
      <c r="E47" s="135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</row>
    <row r="48" ht="15.75" customHeight="1">
      <c r="A48" s="73"/>
      <c r="B48" s="73"/>
      <c r="C48" s="73"/>
      <c r="D48" s="73"/>
      <c r="E48" s="135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</row>
    <row r="49" ht="15.75" customHeight="1">
      <c r="A49" s="73"/>
      <c r="B49" s="73"/>
      <c r="C49" s="73"/>
      <c r="D49" s="73"/>
      <c r="E49" s="135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</row>
    <row r="50" ht="15.75" customHeight="1">
      <c r="A50" s="73"/>
      <c r="B50" s="73"/>
      <c r="C50" s="73"/>
      <c r="D50" s="73"/>
      <c r="E50" s="135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</row>
    <row r="51" ht="15.75" customHeight="1">
      <c r="A51" s="73"/>
      <c r="B51" s="73"/>
      <c r="C51" s="73"/>
      <c r="D51" s="73"/>
      <c r="E51" s="135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</row>
    <row r="52" ht="15.75" customHeight="1">
      <c r="A52" s="73"/>
      <c r="B52" s="73"/>
      <c r="C52" s="73"/>
      <c r="D52" s="73"/>
      <c r="E52" s="135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</row>
    <row r="53" ht="15.75" customHeight="1">
      <c r="A53" s="73"/>
      <c r="B53" s="73"/>
      <c r="C53" s="73"/>
      <c r="D53" s="73"/>
      <c r="E53" s="135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</row>
    <row r="54" ht="15.75" customHeight="1">
      <c r="A54" s="73"/>
      <c r="B54" s="73"/>
      <c r="C54" s="73"/>
      <c r="D54" s="73"/>
      <c r="E54" s="135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</row>
    <row r="55" ht="15.75" customHeight="1">
      <c r="A55" s="73"/>
      <c r="B55" s="73"/>
      <c r="C55" s="73"/>
      <c r="D55" s="73"/>
      <c r="E55" s="135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</row>
    <row r="56" ht="15.75" customHeight="1">
      <c r="A56" s="73"/>
      <c r="B56" s="73"/>
      <c r="C56" s="73"/>
      <c r="D56" s="73"/>
      <c r="E56" s="135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</row>
    <row r="57" ht="15.75" customHeight="1">
      <c r="A57" s="73"/>
      <c r="B57" s="73"/>
      <c r="C57" s="73"/>
      <c r="D57" s="73"/>
      <c r="E57" s="135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</row>
    <row r="58" ht="15.75" customHeight="1">
      <c r="A58" s="73"/>
      <c r="B58" s="73"/>
      <c r="C58" s="73"/>
      <c r="D58" s="73"/>
      <c r="E58" s="135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</row>
    <row r="59" ht="15.75" customHeight="1">
      <c r="A59" s="73"/>
      <c r="B59" s="73"/>
      <c r="C59" s="73"/>
      <c r="D59" s="73"/>
      <c r="E59" s="135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</row>
    <row r="60" ht="15.75" customHeight="1">
      <c r="A60" s="73"/>
      <c r="B60" s="73"/>
      <c r="C60" s="73"/>
      <c r="D60" s="73"/>
      <c r="E60" s="135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</row>
    <row r="61" ht="15.75" customHeight="1">
      <c r="A61" s="73"/>
      <c r="B61" s="73"/>
      <c r="C61" s="73"/>
      <c r="D61" s="73"/>
      <c r="E61" s="135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</row>
    <row r="62" ht="15.75" customHeight="1">
      <c r="A62" s="73"/>
      <c r="B62" s="73"/>
      <c r="C62" s="73"/>
      <c r="D62" s="73"/>
      <c r="E62" s="135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</row>
    <row r="63" ht="15.75" customHeight="1">
      <c r="A63" s="73"/>
      <c r="B63" s="73"/>
      <c r="C63" s="73"/>
      <c r="D63" s="73"/>
      <c r="E63" s="135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</row>
    <row r="64" ht="15.75" customHeight="1">
      <c r="A64" s="73"/>
      <c r="B64" s="73"/>
      <c r="C64" s="73"/>
      <c r="D64" s="73"/>
      <c r="E64" s="135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</row>
    <row r="65" ht="15.75" customHeight="1">
      <c r="A65" s="73"/>
      <c r="B65" s="73"/>
      <c r="C65" s="73"/>
      <c r="D65" s="73"/>
      <c r="E65" s="135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</row>
    <row r="66" ht="15.75" customHeight="1">
      <c r="A66" s="73"/>
      <c r="B66" s="73"/>
      <c r="C66" s="73"/>
      <c r="D66" s="73"/>
      <c r="E66" s="135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</row>
    <row r="67" ht="15.75" customHeight="1">
      <c r="A67" s="73"/>
      <c r="B67" s="73"/>
      <c r="C67" s="73"/>
      <c r="D67" s="73"/>
      <c r="E67" s="135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</row>
    <row r="68" ht="15.75" customHeight="1">
      <c r="A68" s="73"/>
      <c r="B68" s="73"/>
      <c r="C68" s="73"/>
      <c r="D68" s="73"/>
      <c r="E68" s="135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</row>
    <row r="69" ht="15.75" customHeight="1">
      <c r="A69" s="73"/>
      <c r="B69" s="73"/>
      <c r="C69" s="73"/>
      <c r="D69" s="73"/>
      <c r="E69" s="135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</row>
    <row r="70" ht="15.75" customHeight="1">
      <c r="A70" s="73"/>
      <c r="B70" s="73"/>
      <c r="C70" s="73"/>
      <c r="D70" s="73"/>
      <c r="E70" s="135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</row>
    <row r="71" ht="15.75" customHeight="1">
      <c r="A71" s="73"/>
      <c r="B71" s="73"/>
      <c r="C71" s="73"/>
      <c r="D71" s="73"/>
      <c r="E71" s="135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</row>
    <row r="72" ht="15.75" customHeight="1">
      <c r="A72" s="73"/>
      <c r="B72" s="73"/>
      <c r="C72" s="73"/>
      <c r="D72" s="73"/>
      <c r="E72" s="135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</row>
    <row r="73" ht="15.75" customHeight="1">
      <c r="A73" s="73"/>
      <c r="B73" s="73"/>
      <c r="C73" s="73"/>
      <c r="D73" s="73"/>
      <c r="E73" s="135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</row>
    <row r="74" ht="15.75" customHeight="1">
      <c r="A74" s="73"/>
      <c r="B74" s="73"/>
      <c r="C74" s="73"/>
      <c r="D74" s="73"/>
      <c r="E74" s="135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</row>
    <row r="75" ht="15.75" customHeight="1">
      <c r="A75" s="73"/>
      <c r="B75" s="73"/>
      <c r="C75" s="73"/>
      <c r="D75" s="73"/>
      <c r="E75" s="135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</row>
    <row r="76" ht="15.75" customHeight="1">
      <c r="A76" s="73"/>
      <c r="B76" s="73"/>
      <c r="C76" s="73"/>
      <c r="D76" s="73"/>
      <c r="E76" s="135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</row>
    <row r="77" ht="15.75" customHeight="1">
      <c r="A77" s="73"/>
      <c r="B77" s="73"/>
      <c r="C77" s="73"/>
      <c r="D77" s="73"/>
      <c r="E77" s="135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</row>
    <row r="78" ht="15.75" customHeight="1">
      <c r="A78" s="73"/>
      <c r="B78" s="73"/>
      <c r="C78" s="73"/>
      <c r="D78" s="73"/>
      <c r="E78" s="135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</row>
    <row r="79" ht="15.75" customHeight="1">
      <c r="A79" s="73"/>
      <c r="B79" s="73"/>
      <c r="C79" s="73"/>
      <c r="D79" s="73"/>
      <c r="E79" s="135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</row>
    <row r="80" ht="15.75" customHeight="1">
      <c r="A80" s="73"/>
      <c r="B80" s="73"/>
      <c r="C80" s="73"/>
      <c r="D80" s="73"/>
      <c r="E80" s="135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</row>
    <row r="81" ht="15.75" customHeight="1">
      <c r="A81" s="73"/>
      <c r="B81" s="73"/>
      <c r="C81" s="73"/>
      <c r="D81" s="73"/>
      <c r="E81" s="135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</row>
    <row r="82" ht="15.75" customHeight="1">
      <c r="A82" s="73"/>
      <c r="B82" s="73"/>
      <c r="C82" s="73"/>
      <c r="D82" s="73"/>
      <c r="E82" s="135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</row>
    <row r="83" ht="15.75" customHeight="1">
      <c r="A83" s="73"/>
      <c r="B83" s="73"/>
      <c r="C83" s="73"/>
      <c r="D83" s="73"/>
      <c r="E83" s="135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</row>
    <row r="84" ht="15.75" customHeight="1">
      <c r="A84" s="73"/>
      <c r="B84" s="73"/>
      <c r="C84" s="73"/>
      <c r="D84" s="73"/>
      <c r="E84" s="135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</row>
    <row r="85" ht="15.75" customHeight="1">
      <c r="A85" s="73"/>
      <c r="B85" s="73"/>
      <c r="C85" s="73"/>
      <c r="D85" s="73"/>
      <c r="E85" s="135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</row>
    <row r="86" ht="15.75" customHeight="1">
      <c r="A86" s="73"/>
      <c r="B86" s="73"/>
      <c r="C86" s="73"/>
      <c r="D86" s="73"/>
      <c r="E86" s="135"/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</row>
    <row r="87" ht="15.75" customHeight="1">
      <c r="A87" s="73"/>
      <c r="B87" s="73"/>
      <c r="C87" s="73"/>
      <c r="D87" s="73"/>
      <c r="E87" s="135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</row>
    <row r="88" ht="15.75" customHeight="1">
      <c r="A88" s="73"/>
      <c r="B88" s="73"/>
      <c r="C88" s="73"/>
      <c r="D88" s="73"/>
      <c r="E88" s="135"/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</row>
    <row r="89" ht="15.75" customHeight="1">
      <c r="A89" s="73"/>
      <c r="B89" s="73"/>
      <c r="C89" s="73"/>
      <c r="D89" s="73"/>
      <c r="E89" s="135"/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</row>
    <row r="90" ht="15.75" customHeight="1">
      <c r="A90" s="73"/>
      <c r="B90" s="73"/>
      <c r="C90" s="73"/>
      <c r="D90" s="73"/>
      <c r="E90" s="135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</row>
    <row r="91" ht="15.75" customHeight="1">
      <c r="A91" s="73"/>
      <c r="B91" s="73"/>
      <c r="C91" s="73"/>
      <c r="D91" s="73"/>
      <c r="E91" s="135"/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</row>
    <row r="92" ht="15.75" customHeight="1">
      <c r="A92" s="73"/>
      <c r="B92" s="73"/>
      <c r="C92" s="73"/>
      <c r="D92" s="73"/>
      <c r="E92" s="135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</row>
    <row r="93" ht="15.75" customHeight="1">
      <c r="A93" s="73"/>
      <c r="B93" s="73"/>
      <c r="C93" s="73"/>
      <c r="D93" s="73"/>
      <c r="E93" s="135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</row>
    <row r="94" ht="15.75" customHeight="1">
      <c r="A94" s="73"/>
      <c r="B94" s="73"/>
      <c r="C94" s="73"/>
      <c r="D94" s="73"/>
      <c r="E94" s="135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</row>
    <row r="95" ht="15.75" customHeight="1">
      <c r="A95" s="73"/>
      <c r="B95" s="73"/>
      <c r="C95" s="73"/>
      <c r="D95" s="73"/>
      <c r="E95" s="135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</row>
    <row r="96" ht="15.75" customHeight="1">
      <c r="A96" s="73"/>
      <c r="B96" s="73"/>
      <c r="C96" s="73"/>
      <c r="D96" s="73"/>
      <c r="E96" s="135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</row>
    <row r="97" ht="15.75" customHeight="1">
      <c r="A97" s="73"/>
      <c r="B97" s="73"/>
      <c r="C97" s="73"/>
      <c r="D97" s="73"/>
      <c r="E97" s="135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</row>
    <row r="98" ht="15.75" customHeight="1">
      <c r="A98" s="73"/>
      <c r="B98" s="73"/>
      <c r="C98" s="73"/>
      <c r="D98" s="73"/>
      <c r="E98" s="135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</row>
    <row r="99" ht="15.75" customHeight="1">
      <c r="A99" s="73"/>
      <c r="B99" s="73"/>
      <c r="C99" s="73"/>
      <c r="D99" s="73"/>
      <c r="E99" s="135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</row>
    <row r="100" ht="15.75" customHeight="1">
      <c r="A100" s="73"/>
      <c r="B100" s="73"/>
      <c r="C100" s="73"/>
      <c r="D100" s="73"/>
      <c r="E100" s="135"/>
      <c r="F100" s="73"/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</row>
    <row r="101" ht="15.75" customHeight="1">
      <c r="A101" s="73"/>
      <c r="B101" s="73"/>
      <c r="C101" s="73"/>
      <c r="D101" s="73"/>
      <c r="E101" s="135"/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</row>
    <row r="102" ht="15.75" customHeight="1">
      <c r="A102" s="73"/>
      <c r="B102" s="73"/>
      <c r="C102" s="73"/>
      <c r="D102" s="73"/>
      <c r="E102" s="135"/>
      <c r="F102" s="73"/>
      <c r="G102" s="73"/>
      <c r="H102" s="73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</row>
    <row r="103" ht="15.75" customHeight="1">
      <c r="A103" s="73"/>
      <c r="B103" s="73"/>
      <c r="C103" s="73"/>
      <c r="D103" s="73"/>
      <c r="E103" s="135"/>
      <c r="F103" s="73"/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</row>
    <row r="104" ht="15.75" customHeight="1">
      <c r="A104" s="73"/>
      <c r="B104" s="73"/>
      <c r="C104" s="73"/>
      <c r="D104" s="73"/>
      <c r="E104" s="135"/>
      <c r="F104" s="73"/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</row>
    <row r="105" ht="15.75" customHeight="1">
      <c r="A105" s="73"/>
      <c r="B105" s="73"/>
      <c r="C105" s="73"/>
      <c r="D105" s="73"/>
      <c r="E105" s="135"/>
      <c r="F105" s="73"/>
      <c r="G105" s="73"/>
      <c r="H105" s="73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</row>
    <row r="106" ht="15.75" customHeight="1">
      <c r="A106" s="73"/>
      <c r="B106" s="73"/>
      <c r="C106" s="73"/>
      <c r="D106" s="73"/>
      <c r="E106" s="135"/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</row>
    <row r="107" ht="15.75" customHeight="1">
      <c r="A107" s="73"/>
      <c r="B107" s="73"/>
      <c r="C107" s="73"/>
      <c r="D107" s="73"/>
      <c r="E107" s="135"/>
      <c r="F107" s="73"/>
      <c r="G107" s="73"/>
      <c r="H107" s="73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</row>
    <row r="108" ht="15.75" customHeight="1">
      <c r="A108" s="73"/>
      <c r="B108" s="73"/>
      <c r="C108" s="73"/>
      <c r="D108" s="73"/>
      <c r="E108" s="135"/>
      <c r="F108" s="73"/>
      <c r="G108" s="73"/>
      <c r="H108" s="73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</row>
    <row r="109" ht="15.75" customHeight="1">
      <c r="A109" s="73"/>
      <c r="B109" s="73"/>
      <c r="C109" s="73"/>
      <c r="D109" s="73"/>
      <c r="E109" s="135"/>
      <c r="F109" s="73"/>
      <c r="G109" s="73"/>
      <c r="H109" s="73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</row>
    <row r="110" ht="15.75" customHeight="1">
      <c r="A110" s="73"/>
      <c r="B110" s="73"/>
      <c r="C110" s="73"/>
      <c r="D110" s="73"/>
      <c r="E110" s="135"/>
      <c r="F110" s="73"/>
      <c r="G110" s="73"/>
      <c r="H110" s="73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</row>
    <row r="111" ht="15.75" customHeight="1">
      <c r="A111" s="73"/>
      <c r="B111" s="73"/>
      <c r="C111" s="73"/>
      <c r="D111" s="73"/>
      <c r="E111" s="135"/>
      <c r="F111" s="73"/>
      <c r="G111" s="73"/>
      <c r="H111" s="73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</row>
    <row r="112" ht="15.75" customHeight="1">
      <c r="A112" s="73"/>
      <c r="B112" s="73"/>
      <c r="C112" s="73"/>
      <c r="D112" s="73"/>
      <c r="E112" s="135"/>
      <c r="F112" s="73"/>
      <c r="G112" s="73"/>
      <c r="H112" s="73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</row>
    <row r="113" ht="15.75" customHeight="1">
      <c r="A113" s="73"/>
      <c r="B113" s="73"/>
      <c r="C113" s="73"/>
      <c r="D113" s="73"/>
      <c r="E113" s="135"/>
      <c r="F113" s="73"/>
      <c r="G113" s="73"/>
      <c r="H113" s="73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</row>
    <row r="114" ht="15.75" customHeight="1">
      <c r="A114" s="73"/>
      <c r="B114" s="73"/>
      <c r="C114" s="73"/>
      <c r="D114" s="73"/>
      <c r="E114" s="135"/>
      <c r="F114" s="73"/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</row>
    <row r="115" ht="15.75" customHeight="1">
      <c r="A115" s="73"/>
      <c r="B115" s="73"/>
      <c r="C115" s="73"/>
      <c r="D115" s="73"/>
      <c r="E115" s="135"/>
      <c r="F115" s="73"/>
      <c r="G115" s="73"/>
      <c r="H115" s="73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</row>
    <row r="116" ht="15.75" customHeight="1">
      <c r="A116" s="73"/>
      <c r="B116" s="73"/>
      <c r="C116" s="73"/>
      <c r="D116" s="73"/>
      <c r="E116" s="135"/>
      <c r="F116" s="73"/>
      <c r="G116" s="73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</row>
    <row r="117" ht="15.75" customHeight="1">
      <c r="A117" s="73"/>
      <c r="B117" s="73"/>
      <c r="C117" s="73"/>
      <c r="D117" s="73"/>
      <c r="E117" s="135"/>
      <c r="F117" s="73"/>
      <c r="G117" s="73"/>
      <c r="H117" s="73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</row>
    <row r="118" ht="15.75" customHeight="1">
      <c r="A118" s="73"/>
      <c r="B118" s="73"/>
      <c r="C118" s="73"/>
      <c r="D118" s="73"/>
      <c r="E118" s="135"/>
      <c r="F118" s="73"/>
      <c r="G118" s="73"/>
      <c r="H118" s="73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</row>
    <row r="119" ht="15.75" customHeight="1">
      <c r="A119" s="73"/>
      <c r="B119" s="73"/>
      <c r="C119" s="73"/>
      <c r="D119" s="73"/>
      <c r="E119" s="135"/>
      <c r="F119" s="73"/>
      <c r="G119" s="73"/>
      <c r="H119" s="73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</row>
    <row r="120" ht="15.75" customHeight="1">
      <c r="A120" s="73"/>
      <c r="B120" s="73"/>
      <c r="C120" s="73"/>
      <c r="D120" s="73"/>
      <c r="E120" s="135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</row>
    <row r="121" ht="15.75" customHeight="1">
      <c r="A121" s="73"/>
      <c r="B121" s="73"/>
      <c r="C121" s="73"/>
      <c r="D121" s="73"/>
      <c r="E121" s="135"/>
      <c r="F121" s="73"/>
      <c r="G121" s="73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</row>
    <row r="122" ht="15.75" customHeight="1">
      <c r="A122" s="73"/>
      <c r="B122" s="73"/>
      <c r="C122" s="73"/>
      <c r="D122" s="73"/>
      <c r="E122" s="135"/>
      <c r="F122" s="73"/>
      <c r="G122" s="7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</row>
    <row r="123" ht="15.75" customHeight="1">
      <c r="A123" s="73"/>
      <c r="B123" s="73"/>
      <c r="C123" s="73"/>
      <c r="D123" s="73"/>
      <c r="E123" s="135"/>
      <c r="F123" s="73"/>
      <c r="G123" s="73"/>
      <c r="H123" s="73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</row>
    <row r="124" ht="15.75" customHeight="1">
      <c r="A124" s="73"/>
      <c r="B124" s="73"/>
      <c r="C124" s="73"/>
      <c r="D124" s="73"/>
      <c r="E124" s="135"/>
      <c r="F124" s="73"/>
      <c r="G124" s="73"/>
      <c r="H124" s="73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</row>
    <row r="125" ht="15.75" customHeight="1">
      <c r="A125" s="73"/>
      <c r="B125" s="73"/>
      <c r="C125" s="73"/>
      <c r="D125" s="73"/>
      <c r="E125" s="135"/>
      <c r="F125" s="73"/>
      <c r="G125" s="73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</row>
    <row r="126" ht="15.75" customHeight="1">
      <c r="A126" s="73"/>
      <c r="B126" s="73"/>
      <c r="C126" s="73"/>
      <c r="D126" s="73"/>
      <c r="E126" s="135"/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</row>
    <row r="127" ht="15.75" customHeight="1">
      <c r="A127" s="73"/>
      <c r="B127" s="73"/>
      <c r="C127" s="73"/>
      <c r="D127" s="73"/>
      <c r="E127" s="135"/>
      <c r="F127" s="73"/>
      <c r="G127" s="73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</row>
    <row r="128" ht="15.75" customHeight="1">
      <c r="A128" s="73"/>
      <c r="B128" s="73"/>
      <c r="C128" s="73"/>
      <c r="D128" s="73"/>
      <c r="E128" s="135"/>
      <c r="F128" s="73"/>
      <c r="G128" s="73"/>
      <c r="H128" s="73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</row>
    <row r="129" ht="15.75" customHeight="1">
      <c r="A129" s="73"/>
      <c r="B129" s="73"/>
      <c r="C129" s="73"/>
      <c r="D129" s="73"/>
      <c r="E129" s="135"/>
      <c r="F129" s="73"/>
      <c r="G129" s="73"/>
      <c r="H129" s="73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</row>
    <row r="130" ht="15.75" customHeight="1">
      <c r="A130" s="73"/>
      <c r="B130" s="73"/>
      <c r="C130" s="73"/>
      <c r="D130" s="73"/>
      <c r="E130" s="135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</row>
    <row r="131" ht="15.75" customHeight="1">
      <c r="A131" s="73"/>
      <c r="B131" s="73"/>
      <c r="C131" s="73"/>
      <c r="D131" s="73"/>
      <c r="E131" s="135"/>
      <c r="F131" s="73"/>
      <c r="G131" s="73"/>
      <c r="H131" s="73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</row>
    <row r="132" ht="15.75" customHeight="1">
      <c r="A132" s="73"/>
      <c r="B132" s="73"/>
      <c r="C132" s="73"/>
      <c r="D132" s="73"/>
      <c r="E132" s="135"/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</row>
    <row r="133" ht="15.75" customHeight="1">
      <c r="A133" s="73"/>
      <c r="B133" s="73"/>
      <c r="C133" s="73"/>
      <c r="D133" s="73"/>
      <c r="E133" s="135"/>
      <c r="F133" s="73"/>
      <c r="G133" s="73"/>
      <c r="H133" s="73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</row>
    <row r="134" ht="15.75" customHeight="1">
      <c r="A134" s="73"/>
      <c r="B134" s="73"/>
      <c r="C134" s="73"/>
      <c r="D134" s="73"/>
      <c r="E134" s="135"/>
      <c r="F134" s="73"/>
      <c r="G134" s="73"/>
      <c r="H134" s="73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</row>
    <row r="135" ht="15.75" customHeight="1">
      <c r="A135" s="73"/>
      <c r="B135" s="73"/>
      <c r="C135" s="73"/>
      <c r="D135" s="73"/>
      <c r="E135" s="135"/>
      <c r="F135" s="73"/>
      <c r="G135" s="73"/>
      <c r="H135" s="73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</row>
    <row r="136" ht="15.75" customHeight="1">
      <c r="A136" s="73"/>
      <c r="B136" s="73"/>
      <c r="C136" s="73"/>
      <c r="D136" s="73"/>
      <c r="E136" s="135"/>
      <c r="F136" s="73"/>
      <c r="G136" s="73"/>
      <c r="H136" s="73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</row>
    <row r="137" ht="15.75" customHeight="1">
      <c r="A137" s="73"/>
      <c r="B137" s="73"/>
      <c r="C137" s="73"/>
      <c r="D137" s="73"/>
      <c r="E137" s="135"/>
      <c r="F137" s="73"/>
      <c r="G137" s="73"/>
      <c r="H137" s="73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</row>
    <row r="138" ht="15.75" customHeight="1">
      <c r="A138" s="73"/>
      <c r="B138" s="73"/>
      <c r="C138" s="73"/>
      <c r="D138" s="73"/>
      <c r="E138" s="135"/>
      <c r="F138" s="73"/>
      <c r="G138" s="73"/>
      <c r="H138" s="73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</row>
    <row r="139" ht="15.75" customHeight="1">
      <c r="A139" s="73"/>
      <c r="B139" s="73"/>
      <c r="C139" s="73"/>
      <c r="D139" s="73"/>
      <c r="E139" s="135"/>
      <c r="F139" s="73"/>
      <c r="G139" s="73"/>
      <c r="H139" s="73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</row>
    <row r="140" ht="15.75" customHeight="1">
      <c r="A140" s="73"/>
      <c r="B140" s="73"/>
      <c r="C140" s="73"/>
      <c r="D140" s="73"/>
      <c r="E140" s="135"/>
      <c r="F140" s="73"/>
      <c r="G140" s="73"/>
      <c r="H140" s="73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</row>
    <row r="141" ht="15.75" customHeight="1">
      <c r="A141" s="73"/>
      <c r="B141" s="73"/>
      <c r="C141" s="73"/>
      <c r="D141" s="73"/>
      <c r="E141" s="135"/>
      <c r="F141" s="73"/>
      <c r="G141" s="73"/>
      <c r="H141" s="73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</row>
    <row r="142" ht="15.75" customHeight="1">
      <c r="A142" s="73"/>
      <c r="B142" s="73"/>
      <c r="C142" s="73"/>
      <c r="D142" s="73"/>
      <c r="E142" s="135"/>
      <c r="F142" s="73"/>
      <c r="G142" s="73"/>
      <c r="H142" s="73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</row>
    <row r="143" ht="15.75" customHeight="1">
      <c r="A143" s="73"/>
      <c r="B143" s="73"/>
      <c r="C143" s="73"/>
      <c r="D143" s="73"/>
      <c r="E143" s="135"/>
      <c r="F143" s="73"/>
      <c r="G143" s="73"/>
      <c r="H143" s="73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</row>
    <row r="144" ht="15.75" customHeight="1">
      <c r="A144" s="73"/>
      <c r="B144" s="73"/>
      <c r="C144" s="73"/>
      <c r="D144" s="73"/>
      <c r="E144" s="135"/>
      <c r="F144" s="73"/>
      <c r="G144" s="73"/>
      <c r="H144" s="73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</row>
    <row r="145" ht="15.75" customHeight="1">
      <c r="A145" s="73"/>
      <c r="B145" s="73"/>
      <c r="C145" s="73"/>
      <c r="D145" s="73"/>
      <c r="E145" s="135"/>
      <c r="F145" s="73"/>
      <c r="G145" s="73"/>
      <c r="H145" s="73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</row>
    <row r="146" ht="15.75" customHeight="1">
      <c r="A146" s="73"/>
      <c r="B146" s="73"/>
      <c r="C146" s="73"/>
      <c r="D146" s="73"/>
      <c r="E146" s="135"/>
      <c r="F146" s="73"/>
      <c r="G146" s="73"/>
      <c r="H146" s="73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</row>
    <row r="147" ht="15.75" customHeight="1">
      <c r="A147" s="73"/>
      <c r="B147" s="73"/>
      <c r="C147" s="73"/>
      <c r="D147" s="73"/>
      <c r="E147" s="135"/>
      <c r="F147" s="73"/>
      <c r="G147" s="73"/>
      <c r="H147" s="73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</row>
    <row r="148" ht="15.75" customHeight="1">
      <c r="A148" s="73"/>
      <c r="B148" s="73"/>
      <c r="C148" s="73"/>
      <c r="D148" s="73"/>
      <c r="E148" s="135"/>
      <c r="F148" s="73"/>
      <c r="G148" s="73"/>
      <c r="H148" s="73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</row>
    <row r="149" ht="15.75" customHeight="1">
      <c r="A149" s="73"/>
      <c r="B149" s="73"/>
      <c r="C149" s="73"/>
      <c r="D149" s="73"/>
      <c r="E149" s="135"/>
      <c r="F149" s="73"/>
      <c r="G149" s="73"/>
      <c r="H149" s="73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</row>
    <row r="150" ht="15.75" customHeight="1">
      <c r="A150" s="73"/>
      <c r="B150" s="73"/>
      <c r="C150" s="73"/>
      <c r="D150" s="73"/>
      <c r="E150" s="135"/>
      <c r="F150" s="73"/>
      <c r="G150" s="73"/>
      <c r="H150" s="73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</row>
    <row r="151" ht="15.75" customHeight="1">
      <c r="A151" s="73"/>
      <c r="B151" s="73"/>
      <c r="C151" s="73"/>
      <c r="D151" s="73"/>
      <c r="E151" s="135"/>
      <c r="F151" s="73"/>
      <c r="G151" s="73"/>
      <c r="H151" s="73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</row>
    <row r="152" ht="15.75" customHeight="1">
      <c r="A152" s="73"/>
      <c r="B152" s="73"/>
      <c r="C152" s="73"/>
      <c r="D152" s="73"/>
      <c r="E152" s="135"/>
      <c r="F152" s="73"/>
      <c r="G152" s="73"/>
      <c r="H152" s="73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</row>
    <row r="153" ht="15.75" customHeight="1">
      <c r="A153" s="73"/>
      <c r="B153" s="73"/>
      <c r="C153" s="73"/>
      <c r="D153" s="73"/>
      <c r="E153" s="135"/>
      <c r="F153" s="73"/>
      <c r="G153" s="73"/>
      <c r="H153" s="73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</row>
    <row r="154" ht="15.75" customHeight="1">
      <c r="A154" s="73"/>
      <c r="B154" s="73"/>
      <c r="C154" s="73"/>
      <c r="D154" s="73"/>
      <c r="E154" s="135"/>
      <c r="F154" s="73"/>
      <c r="G154" s="73"/>
      <c r="H154" s="73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</row>
    <row r="155" ht="15.75" customHeight="1">
      <c r="A155" s="73"/>
      <c r="B155" s="73"/>
      <c r="C155" s="73"/>
      <c r="D155" s="73"/>
      <c r="E155" s="135"/>
      <c r="F155" s="73"/>
      <c r="G155" s="73"/>
      <c r="H155" s="73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</row>
    <row r="156" ht="15.75" customHeight="1">
      <c r="A156" s="73"/>
      <c r="B156" s="73"/>
      <c r="C156" s="73"/>
      <c r="D156" s="73"/>
      <c r="E156" s="135"/>
      <c r="F156" s="73"/>
      <c r="G156" s="73"/>
      <c r="H156" s="73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</row>
    <row r="157" ht="15.75" customHeight="1">
      <c r="A157" s="73"/>
      <c r="B157" s="73"/>
      <c r="C157" s="73"/>
      <c r="D157" s="73"/>
      <c r="E157" s="135"/>
      <c r="F157" s="73"/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</row>
    <row r="158" ht="15.75" customHeight="1">
      <c r="A158" s="73"/>
      <c r="B158" s="73"/>
      <c r="C158" s="73"/>
      <c r="D158" s="73"/>
      <c r="E158" s="135"/>
      <c r="F158" s="73"/>
      <c r="G158" s="73"/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</row>
    <row r="159" ht="15.75" customHeight="1">
      <c r="A159" s="73"/>
      <c r="B159" s="73"/>
      <c r="C159" s="73"/>
      <c r="D159" s="73"/>
      <c r="E159" s="135"/>
      <c r="F159" s="73"/>
      <c r="G159" s="73"/>
      <c r="H159" s="73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</row>
    <row r="160" ht="15.75" customHeight="1">
      <c r="A160" s="73"/>
      <c r="B160" s="73"/>
      <c r="C160" s="73"/>
      <c r="D160" s="73"/>
      <c r="E160" s="135"/>
      <c r="F160" s="73"/>
      <c r="G160" s="73"/>
      <c r="H160" s="73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</row>
    <row r="161" ht="15.75" customHeight="1">
      <c r="A161" s="73"/>
      <c r="B161" s="73"/>
      <c r="C161" s="73"/>
      <c r="D161" s="73"/>
      <c r="E161" s="135"/>
      <c r="F161" s="73"/>
      <c r="G161" s="73"/>
      <c r="H161" s="73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</row>
    <row r="162" ht="15.75" customHeight="1">
      <c r="A162" s="73"/>
      <c r="B162" s="73"/>
      <c r="C162" s="73"/>
      <c r="D162" s="73"/>
      <c r="E162" s="135"/>
      <c r="F162" s="73"/>
      <c r="G162" s="73"/>
      <c r="H162" s="73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</row>
    <row r="163" ht="15.75" customHeight="1">
      <c r="A163" s="73"/>
      <c r="B163" s="73"/>
      <c r="C163" s="73"/>
      <c r="D163" s="73"/>
      <c r="E163" s="135"/>
      <c r="F163" s="73"/>
      <c r="G163" s="73"/>
      <c r="H163" s="73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</row>
    <row r="164" ht="15.75" customHeight="1">
      <c r="A164" s="73"/>
      <c r="B164" s="73"/>
      <c r="C164" s="73"/>
      <c r="D164" s="73"/>
      <c r="E164" s="135"/>
      <c r="F164" s="73"/>
      <c r="G164" s="73"/>
      <c r="H164" s="73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</row>
    <row r="165" ht="15.75" customHeight="1">
      <c r="A165" s="73"/>
      <c r="B165" s="73"/>
      <c r="C165" s="73"/>
      <c r="D165" s="73"/>
      <c r="E165" s="135"/>
      <c r="F165" s="73"/>
      <c r="G165" s="73"/>
      <c r="H165" s="73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</row>
    <row r="166" ht="15.75" customHeight="1">
      <c r="A166" s="73"/>
      <c r="B166" s="73"/>
      <c r="C166" s="73"/>
      <c r="D166" s="73"/>
      <c r="E166" s="135"/>
      <c r="F166" s="73"/>
      <c r="G166" s="73"/>
      <c r="H166" s="73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</row>
    <row r="167" ht="15.75" customHeight="1">
      <c r="A167" s="73"/>
      <c r="B167" s="73"/>
      <c r="C167" s="73"/>
      <c r="D167" s="73"/>
      <c r="E167" s="135"/>
      <c r="F167" s="73"/>
      <c r="G167" s="73"/>
      <c r="H167" s="73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</row>
    <row r="168" ht="15.75" customHeight="1">
      <c r="A168" s="73"/>
      <c r="B168" s="73"/>
      <c r="C168" s="73"/>
      <c r="D168" s="73"/>
      <c r="E168" s="135"/>
      <c r="F168" s="73"/>
      <c r="G168" s="73"/>
      <c r="H168" s="73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</row>
    <row r="169" ht="15.75" customHeight="1">
      <c r="A169" s="73"/>
      <c r="B169" s="73"/>
      <c r="C169" s="73"/>
      <c r="D169" s="73"/>
      <c r="E169" s="135"/>
      <c r="F169" s="73"/>
      <c r="G169" s="73"/>
      <c r="H169" s="73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</row>
    <row r="170" ht="15.75" customHeight="1">
      <c r="A170" s="73"/>
      <c r="B170" s="73"/>
      <c r="C170" s="73"/>
      <c r="D170" s="73"/>
      <c r="E170" s="135"/>
      <c r="F170" s="73"/>
      <c r="G170" s="73"/>
      <c r="H170" s="73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</row>
    <row r="171" ht="15.75" customHeight="1">
      <c r="A171" s="73"/>
      <c r="B171" s="73"/>
      <c r="C171" s="73"/>
      <c r="D171" s="73"/>
      <c r="E171" s="135"/>
      <c r="F171" s="73"/>
      <c r="G171" s="73"/>
      <c r="H171" s="73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</row>
    <row r="172" ht="15.75" customHeight="1">
      <c r="A172" s="73"/>
      <c r="B172" s="73"/>
      <c r="C172" s="73"/>
      <c r="D172" s="73"/>
      <c r="E172" s="135"/>
      <c r="F172" s="73"/>
      <c r="G172" s="73"/>
      <c r="H172" s="73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</row>
    <row r="173" ht="15.75" customHeight="1">
      <c r="A173" s="73"/>
      <c r="B173" s="73"/>
      <c r="C173" s="73"/>
      <c r="D173" s="73"/>
      <c r="E173" s="135"/>
      <c r="F173" s="73"/>
      <c r="G173" s="73"/>
      <c r="H173" s="73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</row>
    <row r="174" ht="15.75" customHeight="1">
      <c r="A174" s="73"/>
      <c r="B174" s="73"/>
      <c r="C174" s="73"/>
      <c r="D174" s="73"/>
      <c r="E174" s="135"/>
      <c r="F174" s="73"/>
      <c r="G174" s="73"/>
      <c r="H174" s="73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</row>
    <row r="175" ht="15.75" customHeight="1">
      <c r="A175" s="73"/>
      <c r="B175" s="73"/>
      <c r="C175" s="73"/>
      <c r="D175" s="73"/>
      <c r="E175" s="135"/>
      <c r="F175" s="73"/>
      <c r="G175" s="73"/>
      <c r="H175" s="73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</row>
    <row r="176" ht="15.75" customHeight="1">
      <c r="A176" s="73"/>
      <c r="B176" s="73"/>
      <c r="C176" s="73"/>
      <c r="D176" s="73"/>
      <c r="E176" s="135"/>
      <c r="F176" s="73"/>
      <c r="G176" s="73"/>
      <c r="H176" s="73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</row>
    <row r="177" ht="15.75" customHeight="1">
      <c r="A177" s="73"/>
      <c r="B177" s="73"/>
      <c r="C177" s="73"/>
      <c r="D177" s="73"/>
      <c r="E177" s="135"/>
      <c r="F177" s="73"/>
      <c r="G177" s="73"/>
      <c r="H177" s="73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</row>
    <row r="178" ht="15.75" customHeight="1">
      <c r="A178" s="73"/>
      <c r="B178" s="73"/>
      <c r="C178" s="73"/>
      <c r="D178" s="73"/>
      <c r="E178" s="135"/>
      <c r="F178" s="73"/>
      <c r="G178" s="73"/>
      <c r="H178" s="73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</row>
    <row r="179" ht="15.75" customHeight="1">
      <c r="A179" s="73"/>
      <c r="B179" s="73"/>
      <c r="C179" s="73"/>
      <c r="D179" s="73"/>
      <c r="E179" s="135"/>
      <c r="F179" s="73"/>
      <c r="G179" s="73"/>
      <c r="H179" s="73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</row>
    <row r="180" ht="15.75" customHeight="1">
      <c r="A180" s="73"/>
      <c r="B180" s="73"/>
      <c r="C180" s="73"/>
      <c r="D180" s="73"/>
      <c r="E180" s="135"/>
      <c r="F180" s="73"/>
      <c r="G180" s="73"/>
      <c r="H180" s="73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</row>
    <row r="181" ht="15.75" customHeight="1">
      <c r="A181" s="73"/>
      <c r="B181" s="73"/>
      <c r="C181" s="73"/>
      <c r="D181" s="73"/>
      <c r="E181" s="135"/>
      <c r="F181" s="73"/>
      <c r="G181" s="73"/>
      <c r="H181" s="73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</row>
    <row r="182" ht="15.75" customHeight="1">
      <c r="A182" s="73"/>
      <c r="B182" s="73"/>
      <c r="C182" s="73"/>
      <c r="D182" s="73"/>
      <c r="E182" s="135"/>
      <c r="F182" s="73"/>
      <c r="G182" s="73"/>
      <c r="H182" s="73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</row>
    <row r="183" ht="15.75" customHeight="1">
      <c r="A183" s="73"/>
      <c r="B183" s="73"/>
      <c r="C183" s="73"/>
      <c r="D183" s="73"/>
      <c r="E183" s="135"/>
      <c r="F183" s="73"/>
      <c r="G183" s="73"/>
      <c r="H183" s="73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</row>
    <row r="184" ht="15.75" customHeight="1">
      <c r="A184" s="73"/>
      <c r="B184" s="73"/>
      <c r="C184" s="73"/>
      <c r="D184" s="73"/>
      <c r="E184" s="135"/>
      <c r="F184" s="73"/>
      <c r="G184" s="73"/>
      <c r="H184" s="73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</row>
    <row r="185" ht="15.75" customHeight="1">
      <c r="A185" s="73"/>
      <c r="B185" s="73"/>
      <c r="C185" s="73"/>
      <c r="D185" s="73"/>
      <c r="E185" s="135"/>
      <c r="F185" s="73"/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</row>
    <row r="186" ht="15.75" customHeight="1">
      <c r="A186" s="73"/>
      <c r="B186" s="73"/>
      <c r="C186" s="73"/>
      <c r="D186" s="73"/>
      <c r="E186" s="135"/>
      <c r="F186" s="73"/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</row>
    <row r="187" ht="15.75" customHeight="1">
      <c r="A187" s="73"/>
      <c r="B187" s="73"/>
      <c r="C187" s="73"/>
      <c r="D187" s="73"/>
      <c r="E187" s="135"/>
      <c r="F187" s="73"/>
      <c r="G187" s="73"/>
      <c r="H187" s="73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</row>
    <row r="188" ht="15.75" customHeight="1">
      <c r="A188" s="73"/>
      <c r="B188" s="73"/>
      <c r="C188" s="73"/>
      <c r="D188" s="73"/>
      <c r="E188" s="135"/>
      <c r="F188" s="73"/>
      <c r="G188" s="73"/>
      <c r="H188" s="73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</row>
    <row r="189" ht="15.75" customHeight="1">
      <c r="A189" s="73"/>
      <c r="B189" s="73"/>
      <c r="C189" s="73"/>
      <c r="D189" s="73"/>
      <c r="E189" s="135"/>
      <c r="F189" s="73"/>
      <c r="G189" s="73"/>
      <c r="H189" s="73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</row>
    <row r="190" ht="15.75" customHeight="1">
      <c r="A190" s="73"/>
      <c r="B190" s="73"/>
      <c r="C190" s="73"/>
      <c r="D190" s="73"/>
      <c r="E190" s="135"/>
      <c r="F190" s="73"/>
      <c r="G190" s="73"/>
      <c r="H190" s="73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</row>
    <row r="191" ht="15.75" customHeight="1">
      <c r="A191" s="73"/>
      <c r="B191" s="73"/>
      <c r="C191" s="73"/>
      <c r="D191" s="73"/>
      <c r="E191" s="135"/>
      <c r="F191" s="73"/>
      <c r="G191" s="73"/>
      <c r="H191" s="73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</row>
    <row r="192" ht="15.75" customHeight="1">
      <c r="A192" s="73"/>
      <c r="B192" s="73"/>
      <c r="C192" s="73"/>
      <c r="D192" s="73"/>
      <c r="E192" s="135"/>
      <c r="F192" s="73"/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</row>
    <row r="193" ht="15.75" customHeight="1">
      <c r="A193" s="73"/>
      <c r="B193" s="73"/>
      <c r="C193" s="73"/>
      <c r="D193" s="73"/>
      <c r="E193" s="135"/>
      <c r="F193" s="73"/>
      <c r="G193" s="73"/>
      <c r="H193" s="73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</row>
    <row r="194" ht="15.75" customHeight="1">
      <c r="A194" s="73"/>
      <c r="B194" s="73"/>
      <c r="C194" s="73"/>
      <c r="D194" s="73"/>
      <c r="E194" s="135"/>
      <c r="F194" s="73"/>
      <c r="G194" s="73"/>
      <c r="H194" s="73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</row>
    <row r="195" ht="15.75" customHeight="1">
      <c r="A195" s="73"/>
      <c r="B195" s="73"/>
      <c r="C195" s="73"/>
      <c r="D195" s="73"/>
      <c r="E195" s="135"/>
      <c r="F195" s="73"/>
      <c r="G195" s="73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</row>
    <row r="196" ht="15.75" customHeight="1">
      <c r="A196" s="73"/>
      <c r="B196" s="73"/>
      <c r="C196" s="73"/>
      <c r="D196" s="73"/>
      <c r="E196" s="135"/>
      <c r="F196" s="73"/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</row>
    <row r="197" ht="15.75" customHeight="1">
      <c r="A197" s="73"/>
      <c r="B197" s="73"/>
      <c r="C197" s="73"/>
      <c r="D197" s="73"/>
      <c r="E197" s="135"/>
      <c r="F197" s="73"/>
      <c r="G197" s="73"/>
      <c r="H197" s="73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</row>
    <row r="198" ht="15.75" customHeight="1">
      <c r="A198" s="73"/>
      <c r="B198" s="73"/>
      <c r="C198" s="73"/>
      <c r="D198" s="73"/>
      <c r="E198" s="135"/>
      <c r="F198" s="73"/>
      <c r="G198" s="73"/>
      <c r="H198" s="73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</row>
    <row r="199" ht="15.75" customHeight="1">
      <c r="A199" s="73"/>
      <c r="B199" s="73"/>
      <c r="C199" s="73"/>
      <c r="D199" s="73"/>
      <c r="E199" s="135"/>
      <c r="F199" s="73"/>
      <c r="G199" s="73"/>
      <c r="H199" s="73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</row>
    <row r="200" ht="15.75" customHeight="1">
      <c r="A200" s="73"/>
      <c r="B200" s="73"/>
      <c r="C200" s="73"/>
      <c r="D200" s="73"/>
      <c r="E200" s="135"/>
      <c r="F200" s="73"/>
      <c r="G200" s="73"/>
      <c r="H200" s="73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</row>
    <row r="201" ht="15.75" customHeight="1">
      <c r="A201" s="73"/>
      <c r="B201" s="73"/>
      <c r="C201" s="73"/>
      <c r="D201" s="73"/>
      <c r="E201" s="135"/>
      <c r="F201" s="73"/>
      <c r="G201" s="73"/>
      <c r="H201" s="73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</row>
    <row r="202" ht="15.75" customHeight="1">
      <c r="A202" s="73"/>
      <c r="B202" s="73"/>
      <c r="C202" s="73"/>
      <c r="D202" s="73"/>
      <c r="E202" s="135"/>
      <c r="F202" s="73"/>
      <c r="G202" s="73"/>
      <c r="H202" s="73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</row>
    <row r="203" ht="15.75" customHeight="1">
      <c r="A203" s="73"/>
      <c r="B203" s="73"/>
      <c r="C203" s="73"/>
      <c r="D203" s="73"/>
      <c r="E203" s="135"/>
      <c r="F203" s="73"/>
      <c r="G203" s="73"/>
      <c r="H203" s="73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</row>
    <row r="204" ht="15.75" customHeight="1">
      <c r="A204" s="73"/>
      <c r="B204" s="73"/>
      <c r="C204" s="73"/>
      <c r="D204" s="73"/>
      <c r="E204" s="135"/>
      <c r="F204" s="73"/>
      <c r="G204" s="73"/>
      <c r="H204" s="73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</row>
    <row r="205" ht="15.75" customHeight="1">
      <c r="A205" s="73"/>
      <c r="B205" s="73"/>
      <c r="C205" s="73"/>
      <c r="D205" s="73"/>
      <c r="E205" s="135"/>
      <c r="F205" s="73"/>
      <c r="G205" s="73"/>
      <c r="H205" s="73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</row>
    <row r="206" ht="15.75" customHeight="1">
      <c r="A206" s="73"/>
      <c r="B206" s="73"/>
      <c r="C206" s="73"/>
      <c r="D206" s="73"/>
      <c r="E206" s="135"/>
      <c r="F206" s="73"/>
      <c r="G206" s="73"/>
      <c r="H206" s="73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</row>
    <row r="207" ht="15.75" customHeight="1">
      <c r="A207" s="73"/>
      <c r="B207" s="73"/>
      <c r="C207" s="73"/>
      <c r="D207" s="73"/>
      <c r="E207" s="135"/>
      <c r="F207" s="73"/>
      <c r="G207" s="73"/>
      <c r="H207" s="73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</row>
    <row r="208" ht="15.75" customHeight="1">
      <c r="A208" s="73"/>
      <c r="B208" s="73"/>
      <c r="C208" s="73"/>
      <c r="D208" s="73"/>
      <c r="E208" s="135"/>
      <c r="F208" s="73"/>
      <c r="G208" s="73"/>
      <c r="H208" s="73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</row>
    <row r="209" ht="15.75" customHeight="1">
      <c r="A209" s="73"/>
      <c r="B209" s="73"/>
      <c r="C209" s="73"/>
      <c r="D209" s="73"/>
      <c r="E209" s="135"/>
      <c r="F209" s="73"/>
      <c r="G209" s="73"/>
      <c r="H209" s="73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</row>
    <row r="210" ht="15.75" customHeight="1">
      <c r="A210" s="73"/>
      <c r="B210" s="73"/>
      <c r="C210" s="73"/>
      <c r="D210" s="73"/>
      <c r="E210" s="135"/>
      <c r="F210" s="73"/>
      <c r="G210" s="73"/>
      <c r="H210" s="73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</row>
    <row r="211" ht="15.75" customHeight="1">
      <c r="A211" s="73"/>
      <c r="B211" s="73"/>
      <c r="C211" s="73"/>
      <c r="D211" s="73"/>
      <c r="E211" s="135"/>
      <c r="F211" s="73"/>
      <c r="G211" s="73"/>
      <c r="H211" s="73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</row>
    <row r="212" ht="15.75" customHeight="1">
      <c r="A212" s="73"/>
      <c r="B212" s="73"/>
      <c r="C212" s="73"/>
      <c r="D212" s="73"/>
      <c r="E212" s="135"/>
      <c r="F212" s="73"/>
      <c r="G212" s="73"/>
      <c r="H212" s="73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</row>
    <row r="213" ht="15.75" customHeight="1">
      <c r="A213" s="73"/>
      <c r="B213" s="73"/>
      <c r="C213" s="73"/>
      <c r="D213" s="73"/>
      <c r="E213" s="135"/>
      <c r="F213" s="73"/>
      <c r="G213" s="73"/>
      <c r="H213" s="73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</row>
    <row r="214" ht="15.75" customHeight="1">
      <c r="A214" s="73"/>
      <c r="B214" s="73"/>
      <c r="C214" s="73"/>
      <c r="D214" s="73"/>
      <c r="E214" s="135"/>
      <c r="F214" s="73"/>
      <c r="G214" s="73"/>
      <c r="H214" s="73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</row>
    <row r="215" ht="15.75" customHeight="1">
      <c r="A215" s="73"/>
      <c r="B215" s="73"/>
      <c r="C215" s="73"/>
      <c r="D215" s="73"/>
      <c r="E215" s="135"/>
      <c r="F215" s="73"/>
      <c r="G215" s="73"/>
      <c r="H215" s="73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</row>
    <row r="216" ht="15.75" customHeight="1">
      <c r="A216" s="73"/>
      <c r="B216" s="73"/>
      <c r="C216" s="73"/>
      <c r="D216" s="73"/>
      <c r="E216" s="135"/>
      <c r="F216" s="73"/>
      <c r="G216" s="73"/>
      <c r="H216" s="73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</row>
    <row r="217" ht="15.75" customHeight="1">
      <c r="A217" s="73"/>
      <c r="B217" s="73"/>
      <c r="C217" s="73"/>
      <c r="D217" s="73"/>
      <c r="E217" s="135"/>
      <c r="F217" s="73"/>
      <c r="G217" s="73"/>
      <c r="H217" s="73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</row>
    <row r="218" ht="15.75" customHeight="1">
      <c r="A218" s="73"/>
      <c r="B218" s="73"/>
      <c r="C218" s="73"/>
      <c r="D218" s="73"/>
      <c r="E218" s="135"/>
      <c r="F218" s="73"/>
      <c r="G218" s="73"/>
      <c r="H218" s="73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</row>
    <row r="219" ht="15.75" customHeight="1">
      <c r="A219" s="73"/>
      <c r="B219" s="73"/>
      <c r="C219" s="73"/>
      <c r="D219" s="73"/>
      <c r="E219" s="135"/>
      <c r="F219" s="73"/>
      <c r="G219" s="73"/>
      <c r="H219" s="73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</row>
    <row r="220" ht="15.75" customHeight="1">
      <c r="A220" s="73"/>
      <c r="B220" s="73"/>
      <c r="C220" s="73"/>
      <c r="D220" s="73"/>
      <c r="E220" s="135"/>
      <c r="F220" s="73"/>
      <c r="G220" s="73"/>
      <c r="H220" s="73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</row>
    <row r="221" ht="15.75" customHeight="1">
      <c r="A221" s="73"/>
      <c r="B221" s="73"/>
      <c r="C221" s="73"/>
      <c r="D221" s="73"/>
      <c r="E221" s="135"/>
      <c r="F221" s="73"/>
      <c r="G221" s="73"/>
      <c r="H221" s="73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</row>
    <row r="222" ht="15.75" customHeight="1">
      <c r="A222" s="73"/>
      <c r="B222" s="73"/>
      <c r="C222" s="73"/>
      <c r="D222" s="73"/>
      <c r="E222" s="135"/>
      <c r="F222" s="73"/>
      <c r="G222" s="73"/>
      <c r="H222" s="73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</row>
    <row r="223" ht="15.75" customHeight="1">
      <c r="A223" s="73"/>
      <c r="B223" s="73"/>
      <c r="C223" s="73"/>
      <c r="D223" s="73"/>
      <c r="E223" s="135"/>
      <c r="F223" s="73"/>
      <c r="G223" s="73"/>
      <c r="H223" s="73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</row>
    <row r="224" ht="15.75" customHeight="1">
      <c r="A224" s="73"/>
      <c r="B224" s="73"/>
      <c r="C224" s="73"/>
      <c r="D224" s="73"/>
      <c r="E224" s="135"/>
      <c r="F224" s="73"/>
      <c r="G224" s="73"/>
      <c r="H224" s="73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</row>
    <row r="225" ht="15.75" customHeight="1">
      <c r="A225" s="73"/>
      <c r="B225" s="73"/>
      <c r="C225" s="73"/>
      <c r="D225" s="73"/>
      <c r="E225" s="135"/>
      <c r="F225" s="73"/>
      <c r="G225" s="73"/>
      <c r="H225" s="73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</row>
    <row r="226" ht="15.75" customHeight="1">
      <c r="A226" s="73"/>
      <c r="B226" s="73"/>
      <c r="C226" s="73"/>
      <c r="D226" s="73"/>
      <c r="E226" s="135"/>
      <c r="F226" s="73"/>
      <c r="G226" s="73"/>
      <c r="H226" s="73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</row>
    <row r="227" ht="15.75" customHeight="1">
      <c r="A227" s="73"/>
      <c r="B227" s="73"/>
      <c r="C227" s="73"/>
      <c r="D227" s="73"/>
      <c r="E227" s="135"/>
      <c r="F227" s="73"/>
      <c r="G227" s="73"/>
      <c r="H227" s="73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</row>
    <row r="228" ht="15.75" customHeight="1">
      <c r="A228" s="73"/>
      <c r="B228" s="73"/>
      <c r="C228" s="73"/>
      <c r="D228" s="73"/>
      <c r="E228" s="135"/>
      <c r="F228" s="73"/>
      <c r="G228" s="73"/>
      <c r="H228" s="73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</row>
    <row r="229" ht="15.75" customHeight="1">
      <c r="A229" s="73"/>
      <c r="B229" s="73"/>
      <c r="C229" s="73"/>
      <c r="D229" s="73"/>
      <c r="E229" s="135"/>
      <c r="F229" s="73"/>
      <c r="G229" s="73"/>
      <c r="H229" s="73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</row>
    <row r="230" ht="15.75" customHeight="1">
      <c r="A230" s="73"/>
      <c r="B230" s="73"/>
      <c r="C230" s="73"/>
      <c r="D230" s="73"/>
      <c r="E230" s="135"/>
      <c r="F230" s="73"/>
      <c r="G230" s="73"/>
      <c r="H230" s="73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</row>
    <row r="231" ht="15.75" customHeight="1">
      <c r="A231" s="73"/>
      <c r="B231" s="73"/>
      <c r="C231" s="73"/>
      <c r="D231" s="73"/>
      <c r="E231" s="135"/>
      <c r="F231" s="73"/>
      <c r="G231" s="73"/>
      <c r="H231" s="73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</row>
    <row r="232" ht="15.75" customHeight="1">
      <c r="A232" s="73"/>
      <c r="B232" s="73"/>
      <c r="C232" s="73"/>
      <c r="D232" s="73"/>
      <c r="E232" s="135"/>
      <c r="F232" s="73"/>
      <c r="G232" s="73"/>
      <c r="H232" s="73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</row>
    <row r="233" ht="15.75" customHeight="1">
      <c r="A233" s="73"/>
      <c r="B233" s="73"/>
      <c r="C233" s="73"/>
      <c r="D233" s="73"/>
      <c r="E233" s="135"/>
      <c r="F233" s="73"/>
      <c r="G233" s="73"/>
      <c r="H233" s="73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</row>
    <row r="234" ht="15.75" customHeight="1">
      <c r="A234" s="73"/>
      <c r="B234" s="73"/>
      <c r="C234" s="73"/>
      <c r="D234" s="73"/>
      <c r="E234" s="135"/>
      <c r="F234" s="73"/>
      <c r="G234" s="73"/>
      <c r="H234" s="73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</row>
    <row r="235" ht="15.75" customHeight="1">
      <c r="A235" s="73"/>
      <c r="B235" s="73"/>
      <c r="C235" s="73"/>
      <c r="D235" s="73"/>
      <c r="E235" s="135"/>
      <c r="F235" s="73"/>
      <c r="G235" s="73"/>
      <c r="H235" s="73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</row>
    <row r="236" ht="15.75" customHeight="1">
      <c r="A236" s="73"/>
      <c r="B236" s="73"/>
      <c r="C236" s="73"/>
      <c r="D236" s="73"/>
      <c r="E236" s="135"/>
      <c r="F236" s="73"/>
      <c r="G236" s="73"/>
      <c r="H236" s="73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</row>
    <row r="237" ht="15.75" customHeight="1">
      <c r="A237" s="73"/>
      <c r="B237" s="73"/>
      <c r="C237" s="73"/>
      <c r="D237" s="73"/>
      <c r="E237" s="135"/>
      <c r="F237" s="73"/>
      <c r="G237" s="73"/>
      <c r="H237" s="73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</row>
    <row r="238" ht="15.75" customHeight="1">
      <c r="A238" s="73"/>
      <c r="B238" s="73"/>
      <c r="C238" s="73"/>
      <c r="D238" s="73"/>
      <c r="E238" s="135"/>
      <c r="F238" s="73"/>
      <c r="G238" s="73"/>
      <c r="H238" s="73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</row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F7:F24"/>
    <mergeCell ref="G7:G24"/>
    <mergeCell ref="H7:H24"/>
    <mergeCell ref="F27:F36"/>
    <mergeCell ref="G27:G36"/>
    <mergeCell ref="H27:H36"/>
    <mergeCell ref="B38:G38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0.0"/>
    <col customWidth="1" min="2" max="2" width="60.86"/>
    <col customWidth="1" min="3" max="3" width="10.29"/>
    <col customWidth="1" min="4" max="4" width="15.43"/>
    <col customWidth="1" min="5" max="5" width="13.71"/>
    <col customWidth="1" min="6" max="8" width="11.43"/>
    <col customWidth="1" min="9" max="9" width="5.43"/>
    <col customWidth="1" min="10" max="18" width="11.43"/>
    <col customWidth="1" min="19" max="19" width="10.0"/>
  </cols>
  <sheetData>
    <row r="1">
      <c r="B1" s="140"/>
      <c r="C1" s="141"/>
      <c r="D1" s="142"/>
      <c r="E1" s="143"/>
      <c r="F1" s="4"/>
      <c r="G1" s="4"/>
      <c r="H1" s="4"/>
      <c r="I1" s="144"/>
      <c r="J1" s="76" t="s">
        <v>146</v>
      </c>
      <c r="K1" s="76" t="s">
        <v>2</v>
      </c>
      <c r="L1" s="76" t="s">
        <v>3</v>
      </c>
      <c r="M1" s="76" t="s">
        <v>4</v>
      </c>
    </row>
    <row r="2">
      <c r="B2" s="140"/>
      <c r="C2" s="141"/>
      <c r="D2" s="142"/>
      <c r="E2" s="143"/>
      <c r="F2" s="140"/>
      <c r="G2" s="140"/>
      <c r="H2" s="140"/>
      <c r="I2" s="145"/>
      <c r="J2" s="77" t="s">
        <v>6</v>
      </c>
      <c r="K2" s="76" t="s">
        <v>7</v>
      </c>
      <c r="L2" s="76" t="s">
        <v>8</v>
      </c>
      <c r="M2" s="76" t="s">
        <v>9</v>
      </c>
    </row>
    <row r="3">
      <c r="B3" s="78" t="s">
        <v>10</v>
      </c>
      <c r="C3" s="146"/>
      <c r="D3" s="142"/>
      <c r="E3" s="143"/>
      <c r="F3" s="140"/>
      <c r="G3" s="140"/>
      <c r="H3" s="140"/>
      <c r="I3" s="145"/>
      <c r="J3" s="79">
        <v>0.145</v>
      </c>
      <c r="K3" s="79">
        <v>0.37</v>
      </c>
      <c r="L3" s="79">
        <v>0.725</v>
      </c>
      <c r="M3" s="79">
        <v>1.0</v>
      </c>
    </row>
    <row r="4" ht="15.75" customHeight="1">
      <c r="B4" s="140"/>
      <c r="C4" s="141"/>
      <c r="D4" s="142"/>
      <c r="E4" s="143"/>
      <c r="F4" s="140"/>
      <c r="G4" s="140"/>
      <c r="H4" s="140"/>
      <c r="I4" s="145"/>
      <c r="J4" s="147">
        <f t="shared" ref="J4:M4" si="1">SUM(J5,J8,J22,J38,J46,J55,J60)</f>
        <v>0.145</v>
      </c>
      <c r="K4" s="147">
        <f t="shared" si="1"/>
        <v>0.37</v>
      </c>
      <c r="L4" s="147">
        <f t="shared" si="1"/>
        <v>0.725</v>
      </c>
      <c r="M4" s="147">
        <f t="shared" si="1"/>
        <v>1</v>
      </c>
    </row>
    <row r="5" ht="15.75" customHeight="1">
      <c r="B5" s="148" t="s">
        <v>147</v>
      </c>
      <c r="C5" s="149">
        <v>0.14285</v>
      </c>
      <c r="D5" s="150"/>
      <c r="E5" s="151"/>
      <c r="F5" s="151"/>
      <c r="G5" s="151"/>
      <c r="H5" s="152"/>
      <c r="I5" s="153"/>
      <c r="J5" s="154">
        <f t="shared" ref="J5:M5" si="2">SUM(J6)</f>
        <v>0.02071428571</v>
      </c>
      <c r="K5" s="154">
        <f t="shared" si="2"/>
        <v>0.05285714286</v>
      </c>
      <c r="L5" s="154">
        <f t="shared" si="2"/>
        <v>0.1035714286</v>
      </c>
      <c r="M5" s="154">
        <f t="shared" si="2"/>
        <v>0.1428571429</v>
      </c>
      <c r="O5" s="141"/>
      <c r="P5" s="141"/>
      <c r="Q5" s="141"/>
      <c r="R5" s="141"/>
    </row>
    <row r="6" ht="15.75" customHeight="1">
      <c r="B6" s="155" t="s">
        <v>13</v>
      </c>
      <c r="C6" s="152"/>
      <c r="D6" s="156" t="s">
        <v>111</v>
      </c>
      <c r="E6" s="89" t="s">
        <v>112</v>
      </c>
      <c r="F6" s="157" t="s">
        <v>148</v>
      </c>
      <c r="G6" s="157" t="s">
        <v>114</v>
      </c>
      <c r="H6" s="158" t="s">
        <v>115</v>
      </c>
      <c r="I6" s="159"/>
      <c r="J6" s="160">
        <f t="shared" ref="J6:M6" si="3">SUM(J7)</f>
        <v>0.02071428571</v>
      </c>
      <c r="K6" s="160">
        <f t="shared" si="3"/>
        <v>0.05285714286</v>
      </c>
      <c r="L6" s="160">
        <f t="shared" si="3"/>
        <v>0.1035714286</v>
      </c>
      <c r="M6" s="160">
        <f t="shared" si="3"/>
        <v>0.1428571429</v>
      </c>
    </row>
    <row r="7" ht="17.25" customHeight="1">
      <c r="B7" s="161" t="s">
        <v>21</v>
      </c>
      <c r="C7" s="152"/>
      <c r="D7" s="162" t="s">
        <v>15</v>
      </c>
      <c r="E7" s="163">
        <f>IF(D7="NA",0,IF(D7="N",0,IF(D7="L",J7,IF(D7="M",K7,IF(D7="G",L7,IF(D7="C",M7,IF(D7="",0,"ERROR")))))))</f>
        <v>0.02071428571</v>
      </c>
      <c r="F7" s="164">
        <f>SUM(E7)</f>
        <v>0.02071428571</v>
      </c>
      <c r="G7" s="164">
        <f>F7</f>
        <v>0.02071428571</v>
      </c>
      <c r="H7" s="165">
        <f>IF(G7&lt;C5/2,G7,C5)</f>
        <v>0.02071428571</v>
      </c>
      <c r="I7" s="145"/>
      <c r="J7" s="166">
        <f t="shared" ref="J7:M7" si="4">J3/7</f>
        <v>0.02071428571</v>
      </c>
      <c r="K7" s="166">
        <f t="shared" si="4"/>
        <v>0.05285714286</v>
      </c>
      <c r="L7" s="166">
        <f t="shared" si="4"/>
        <v>0.1035714286</v>
      </c>
      <c r="M7" s="166">
        <f t="shared" si="4"/>
        <v>0.1428571429</v>
      </c>
    </row>
    <row r="8" ht="17.25" customHeight="1">
      <c r="B8" s="148" t="s">
        <v>149</v>
      </c>
      <c r="C8" s="149">
        <v>0.14285</v>
      </c>
      <c r="D8" s="167"/>
      <c r="E8" s="168"/>
      <c r="F8" s="168"/>
      <c r="G8" s="168"/>
      <c r="H8" s="169"/>
      <c r="I8" s="145"/>
      <c r="J8" s="154">
        <f t="shared" ref="J8:M8" si="5">SUM(J9,J14,J19)</f>
        <v>0.02071428571</v>
      </c>
      <c r="K8" s="154">
        <f t="shared" si="5"/>
        <v>0.05285714286</v>
      </c>
      <c r="L8" s="154">
        <f t="shared" si="5"/>
        <v>0.1035714286</v>
      </c>
      <c r="M8" s="154">
        <f t="shared" si="5"/>
        <v>0.1428571429</v>
      </c>
    </row>
    <row r="9" ht="15.75" customHeight="1">
      <c r="B9" s="170" t="s">
        <v>150</v>
      </c>
      <c r="C9" s="171"/>
      <c r="D9" s="156" t="s">
        <v>111</v>
      </c>
      <c r="E9" s="172" t="s">
        <v>112</v>
      </c>
      <c r="F9" s="157" t="s">
        <v>148</v>
      </c>
      <c r="G9" s="157" t="s">
        <v>114</v>
      </c>
      <c r="H9" s="158" t="s">
        <v>115</v>
      </c>
      <c r="I9" s="173"/>
      <c r="J9" s="160">
        <f t="shared" ref="J9:M9" si="6">(J3/7)/3</f>
        <v>0.006904761905</v>
      </c>
      <c r="K9" s="160">
        <f t="shared" si="6"/>
        <v>0.01761904762</v>
      </c>
      <c r="L9" s="160">
        <f t="shared" si="6"/>
        <v>0.03452380952</v>
      </c>
      <c r="M9" s="160">
        <f t="shared" si="6"/>
        <v>0.04761904762</v>
      </c>
    </row>
    <row r="10">
      <c r="B10" s="174" t="s">
        <v>151</v>
      </c>
      <c r="C10" s="175"/>
      <c r="D10" s="176" t="s">
        <v>18</v>
      </c>
      <c r="E10" s="177">
        <f t="shared" ref="E10:E13" si="8">IF(D10="NA",0,IF(D10="N",0,IF(D10="L",J10,IF(D10="M",K10,IF(D10="G",L10,IF(D10="C",M10,IF(D10="",0,"ERROR")))))))</f>
        <v>0.0119047619</v>
      </c>
      <c r="F10" s="97">
        <f>SUM(E10:E13)</f>
        <v>0.02053571429</v>
      </c>
      <c r="G10" s="98">
        <f>IFERROR(__xludf.DUMMYFUNCTION("+F10+F15+F20"),0.0681547619047619)</f>
        <v>0.0681547619</v>
      </c>
      <c r="H10" s="99">
        <f>IF(G10&lt;C8/2,G10,C8)</f>
        <v>0.0681547619</v>
      </c>
      <c r="I10" s="153"/>
      <c r="J10" s="166">
        <f t="shared" ref="J10:M10" si="7">J9/4</f>
        <v>0.001726190476</v>
      </c>
      <c r="K10" s="166">
        <f t="shared" si="7"/>
        <v>0.004404761905</v>
      </c>
      <c r="L10" s="166">
        <f t="shared" si="7"/>
        <v>0.008630952381</v>
      </c>
      <c r="M10" s="166">
        <f t="shared" si="7"/>
        <v>0.0119047619</v>
      </c>
    </row>
    <row r="11">
      <c r="B11" s="178" t="s">
        <v>30</v>
      </c>
      <c r="C11" s="179"/>
      <c r="D11" s="180" t="s">
        <v>17</v>
      </c>
      <c r="E11" s="181">
        <f t="shared" si="8"/>
        <v>0.008630952381</v>
      </c>
      <c r="F11" s="105"/>
      <c r="G11" s="106"/>
      <c r="H11" s="106"/>
      <c r="I11" s="153"/>
      <c r="J11" s="166">
        <f t="shared" ref="J11:M11" si="9">J10</f>
        <v>0.001726190476</v>
      </c>
      <c r="K11" s="166">
        <f t="shared" si="9"/>
        <v>0.004404761905</v>
      </c>
      <c r="L11" s="166">
        <f t="shared" si="9"/>
        <v>0.008630952381</v>
      </c>
      <c r="M11" s="166">
        <f t="shared" si="9"/>
        <v>0.0119047619</v>
      </c>
    </row>
    <row r="12">
      <c r="B12" s="182" t="s">
        <v>152</v>
      </c>
      <c r="C12" s="179"/>
      <c r="D12" s="180" t="s">
        <v>153</v>
      </c>
      <c r="E12" s="181">
        <f t="shared" si="8"/>
        <v>0</v>
      </c>
      <c r="F12" s="105"/>
      <c r="G12" s="106"/>
      <c r="H12" s="106"/>
      <c r="I12" s="153"/>
      <c r="J12" s="166">
        <f t="shared" ref="J12:M12" si="10">J11</f>
        <v>0.001726190476</v>
      </c>
      <c r="K12" s="166">
        <f t="shared" si="10"/>
        <v>0.004404761905</v>
      </c>
      <c r="L12" s="166">
        <f t="shared" si="10"/>
        <v>0.008630952381</v>
      </c>
      <c r="M12" s="166">
        <f t="shared" si="10"/>
        <v>0.0119047619</v>
      </c>
    </row>
    <row r="13" ht="15.75" customHeight="1">
      <c r="B13" s="183" t="s">
        <v>32</v>
      </c>
      <c r="C13" s="184"/>
      <c r="D13" s="185" t="s">
        <v>153</v>
      </c>
      <c r="E13" s="186">
        <f t="shared" si="8"/>
        <v>0</v>
      </c>
      <c r="F13" s="133"/>
      <c r="G13" s="106"/>
      <c r="H13" s="106"/>
      <c r="I13" s="153"/>
      <c r="J13" s="166">
        <f t="shared" ref="J13:M13" si="11">J12</f>
        <v>0.001726190476</v>
      </c>
      <c r="K13" s="166">
        <f t="shared" si="11"/>
        <v>0.004404761905</v>
      </c>
      <c r="L13" s="166">
        <f t="shared" si="11"/>
        <v>0.008630952381</v>
      </c>
      <c r="M13" s="166">
        <f t="shared" si="11"/>
        <v>0.0119047619</v>
      </c>
    </row>
    <row r="14" ht="15.75" customHeight="1">
      <c r="B14" s="155" t="s">
        <v>33</v>
      </c>
      <c r="C14" s="152"/>
      <c r="D14" s="156" t="s">
        <v>111</v>
      </c>
      <c r="E14" s="172" t="s">
        <v>112</v>
      </c>
      <c r="F14" s="157" t="s">
        <v>148</v>
      </c>
      <c r="G14" s="106"/>
      <c r="H14" s="106"/>
      <c r="I14" s="173"/>
      <c r="J14" s="160">
        <f t="shared" ref="J14:M14" si="12">(J3/7)/3</f>
        <v>0.006904761905</v>
      </c>
      <c r="K14" s="160">
        <f t="shared" si="12"/>
        <v>0.01761904762</v>
      </c>
      <c r="L14" s="160">
        <f t="shared" si="12"/>
        <v>0.03452380952</v>
      </c>
      <c r="M14" s="160">
        <f t="shared" si="12"/>
        <v>0.04761904762</v>
      </c>
    </row>
    <row r="15">
      <c r="B15" s="174" t="s">
        <v>154</v>
      </c>
      <c r="C15" s="175"/>
      <c r="D15" s="187" t="s">
        <v>18</v>
      </c>
      <c r="E15" s="177">
        <f t="shared" ref="E15:E18" si="14">IF(D15="NA",0,IF(D15="N",0,IF(D15="L",J15,IF(D15="M",K15,IF(D15="G",L15,IF(D15="C",M15,IF(D15="",0,"ERROR")))))))</f>
        <v>0.0119047619</v>
      </c>
      <c r="F15" s="97">
        <f>SUM(E15:E18)</f>
        <v>0.02380952381</v>
      </c>
      <c r="G15" s="106"/>
      <c r="H15" s="106"/>
      <c r="I15" s="153"/>
      <c r="J15" s="166">
        <f t="shared" ref="J15:M15" si="13">J14/4</f>
        <v>0.001726190476</v>
      </c>
      <c r="K15" s="166">
        <f t="shared" si="13"/>
        <v>0.004404761905</v>
      </c>
      <c r="L15" s="166">
        <f t="shared" si="13"/>
        <v>0.008630952381</v>
      </c>
      <c r="M15" s="166">
        <f t="shared" si="13"/>
        <v>0.0119047619</v>
      </c>
    </row>
    <row r="16">
      <c r="B16" s="182" t="s">
        <v>35</v>
      </c>
      <c r="C16" s="179"/>
      <c r="D16" s="180" t="s">
        <v>18</v>
      </c>
      <c r="E16" s="181">
        <f t="shared" si="14"/>
        <v>0.0119047619</v>
      </c>
      <c r="F16" s="105"/>
      <c r="G16" s="106"/>
      <c r="H16" s="106"/>
      <c r="I16" s="153"/>
      <c r="J16" s="166">
        <f t="shared" ref="J16:M16" si="15">J15</f>
        <v>0.001726190476</v>
      </c>
      <c r="K16" s="166">
        <f t="shared" si="15"/>
        <v>0.004404761905</v>
      </c>
      <c r="L16" s="166">
        <f t="shared" si="15"/>
        <v>0.008630952381</v>
      </c>
      <c r="M16" s="166">
        <f t="shared" si="15"/>
        <v>0.0119047619</v>
      </c>
    </row>
    <row r="17">
      <c r="B17" s="182" t="s">
        <v>155</v>
      </c>
      <c r="C17" s="179"/>
      <c r="D17" s="180" t="s">
        <v>153</v>
      </c>
      <c r="E17" s="181">
        <f t="shared" si="14"/>
        <v>0</v>
      </c>
      <c r="F17" s="105"/>
      <c r="G17" s="106"/>
      <c r="H17" s="106"/>
      <c r="I17" s="153"/>
      <c r="J17" s="166">
        <f t="shared" ref="J17:M17" si="16">J16</f>
        <v>0.001726190476</v>
      </c>
      <c r="K17" s="166">
        <f t="shared" si="16"/>
        <v>0.004404761905</v>
      </c>
      <c r="L17" s="166">
        <f t="shared" si="16"/>
        <v>0.008630952381</v>
      </c>
      <c r="M17" s="166">
        <f t="shared" si="16"/>
        <v>0.0119047619</v>
      </c>
    </row>
    <row r="18" ht="15.75" customHeight="1">
      <c r="B18" s="183" t="s">
        <v>32</v>
      </c>
      <c r="C18" s="184"/>
      <c r="D18" s="185" t="s">
        <v>153</v>
      </c>
      <c r="E18" s="186">
        <f t="shared" si="14"/>
        <v>0</v>
      </c>
      <c r="F18" s="133"/>
      <c r="G18" s="106"/>
      <c r="H18" s="106"/>
      <c r="I18" s="153"/>
      <c r="J18" s="166">
        <f t="shared" ref="J18:M18" si="17">J17</f>
        <v>0.001726190476</v>
      </c>
      <c r="K18" s="166">
        <f t="shared" si="17"/>
        <v>0.004404761905</v>
      </c>
      <c r="L18" s="166">
        <f t="shared" si="17"/>
        <v>0.008630952381</v>
      </c>
      <c r="M18" s="166">
        <f t="shared" si="17"/>
        <v>0.0119047619</v>
      </c>
    </row>
    <row r="19" ht="15.75" customHeight="1">
      <c r="B19" s="155" t="s">
        <v>37</v>
      </c>
      <c r="C19" s="152"/>
      <c r="D19" s="156" t="s">
        <v>111</v>
      </c>
      <c r="E19" s="188" t="s">
        <v>112</v>
      </c>
      <c r="F19" s="157" t="s">
        <v>148</v>
      </c>
      <c r="G19" s="106"/>
      <c r="H19" s="106"/>
      <c r="I19" s="173"/>
      <c r="J19" s="160">
        <f t="shared" ref="J19:M19" si="18">(J3/7)/3</f>
        <v>0.006904761905</v>
      </c>
      <c r="K19" s="160">
        <f t="shared" si="18"/>
        <v>0.01761904762</v>
      </c>
      <c r="L19" s="160">
        <f t="shared" si="18"/>
        <v>0.03452380952</v>
      </c>
      <c r="M19" s="160">
        <f t="shared" si="18"/>
        <v>0.04761904762</v>
      </c>
    </row>
    <row r="20">
      <c r="B20" s="174" t="s">
        <v>38</v>
      </c>
      <c r="C20" s="175"/>
      <c r="D20" s="187" t="s">
        <v>18</v>
      </c>
      <c r="E20" s="177">
        <f t="shared" ref="E20:E21" si="20">IF(D20="NA",0,IF(D20="N",0,IF(D20="L",J20,IF(D20="M",K20,IF(D20="G",L20,IF(D20="C",M20,IF(D20="",0,"ERROR")))))))</f>
        <v>0.02380952381</v>
      </c>
      <c r="F20" s="97">
        <f>SUM(E20:E21)</f>
        <v>0.02380952381</v>
      </c>
      <c r="G20" s="106"/>
      <c r="H20" s="106"/>
      <c r="I20" s="153"/>
      <c r="J20" s="166">
        <f t="shared" ref="J20:M20" si="19">J19/2</f>
        <v>0.003452380952</v>
      </c>
      <c r="K20" s="166">
        <f t="shared" si="19"/>
        <v>0.00880952381</v>
      </c>
      <c r="L20" s="166">
        <f t="shared" si="19"/>
        <v>0.01726190476</v>
      </c>
      <c r="M20" s="166">
        <f t="shared" si="19"/>
        <v>0.02380952381</v>
      </c>
      <c r="S20" s="140"/>
    </row>
    <row r="21" ht="15.75" customHeight="1">
      <c r="B21" s="183" t="s">
        <v>156</v>
      </c>
      <c r="C21" s="184"/>
      <c r="D21" s="185" t="s">
        <v>153</v>
      </c>
      <c r="E21" s="186">
        <f t="shared" si="20"/>
        <v>0</v>
      </c>
      <c r="F21" s="133"/>
      <c r="G21" s="134"/>
      <c r="H21" s="134"/>
      <c r="I21" s="153"/>
      <c r="J21" s="166">
        <f t="shared" ref="J21:M21" si="21">J20</f>
        <v>0.003452380952</v>
      </c>
      <c r="K21" s="166">
        <f t="shared" si="21"/>
        <v>0.00880952381</v>
      </c>
      <c r="L21" s="166">
        <f t="shared" si="21"/>
        <v>0.01726190476</v>
      </c>
      <c r="M21" s="166">
        <f t="shared" si="21"/>
        <v>0.02380952381</v>
      </c>
    </row>
    <row r="22" ht="15.75" customHeight="1">
      <c r="B22" s="148" t="s">
        <v>157</v>
      </c>
      <c r="C22" s="149">
        <v>0.14285</v>
      </c>
      <c r="D22" s="189"/>
      <c r="E22" s="190"/>
      <c r="F22" s="191"/>
      <c r="G22" s="191"/>
      <c r="H22" s="192"/>
      <c r="I22" s="153"/>
      <c r="J22" s="154">
        <f t="shared" ref="J22:M22" si="22">SUM(J23,J28,J33, )</f>
        <v>0.02071428571</v>
      </c>
      <c r="K22" s="154">
        <f t="shared" si="22"/>
        <v>0.05285714286</v>
      </c>
      <c r="L22" s="154">
        <f t="shared" si="22"/>
        <v>0.1035714286</v>
      </c>
      <c r="M22" s="154">
        <f t="shared" si="22"/>
        <v>0.1428571429</v>
      </c>
    </row>
    <row r="23" ht="15.75" customHeight="1">
      <c r="B23" s="155" t="s">
        <v>42</v>
      </c>
      <c r="C23" s="152"/>
      <c r="D23" s="193" t="s">
        <v>111</v>
      </c>
      <c r="E23" s="172" t="s">
        <v>112</v>
      </c>
      <c r="F23" s="157" t="s">
        <v>148</v>
      </c>
      <c r="G23" s="157" t="s">
        <v>114</v>
      </c>
      <c r="H23" s="158" t="s">
        <v>115</v>
      </c>
      <c r="I23" s="173"/>
      <c r="J23" s="160">
        <f t="shared" ref="J23:M23" si="23">(J3/7)/3</f>
        <v>0.006904761905</v>
      </c>
      <c r="K23" s="160">
        <f t="shared" si="23"/>
        <v>0.01761904762</v>
      </c>
      <c r="L23" s="160">
        <f t="shared" si="23"/>
        <v>0.03452380952</v>
      </c>
      <c r="M23" s="160">
        <f t="shared" si="23"/>
        <v>0.04761904762</v>
      </c>
    </row>
    <row r="24" ht="26.25" customHeight="1">
      <c r="B24" s="194" t="s">
        <v>158</v>
      </c>
      <c r="C24" s="175"/>
      <c r="D24" s="187" t="s">
        <v>159</v>
      </c>
      <c r="E24" s="177">
        <f t="shared" ref="E24:E27" si="25">IF(D24="NA",0,IF(D24="N",0,IF(D24="L",J24,IF(D24="M",K24,IF(D24="G",L24,IF(D24="C",M24,IF(D24="",0,"ERROR")))))))</f>
        <v>0</v>
      </c>
      <c r="F24" s="97">
        <f>SUM(E24:E27)</f>
        <v>0</v>
      </c>
      <c r="G24" s="98">
        <f>SUM(F24,F29,F34)</f>
        <v>0</v>
      </c>
      <c r="H24" s="99">
        <f>IF(G24&lt;C22/2,G24,C22)</f>
        <v>0</v>
      </c>
      <c r="I24" s="159"/>
      <c r="J24" s="166">
        <f t="shared" ref="J24:M24" si="24">J23/4</f>
        <v>0.001726190476</v>
      </c>
      <c r="K24" s="166">
        <f t="shared" si="24"/>
        <v>0.004404761905</v>
      </c>
      <c r="L24" s="166">
        <f t="shared" si="24"/>
        <v>0.008630952381</v>
      </c>
      <c r="M24" s="166">
        <f t="shared" si="24"/>
        <v>0.0119047619</v>
      </c>
    </row>
    <row r="25" ht="26.25" customHeight="1">
      <c r="B25" s="195" t="s">
        <v>160</v>
      </c>
      <c r="C25" s="179"/>
      <c r="D25" s="176" t="s">
        <v>159</v>
      </c>
      <c r="E25" s="196">
        <f t="shared" si="25"/>
        <v>0</v>
      </c>
      <c r="F25" s="105"/>
      <c r="G25" s="106"/>
      <c r="H25" s="106"/>
      <c r="I25" s="159"/>
      <c r="J25" s="166">
        <f t="shared" ref="J25:M25" si="26">J24</f>
        <v>0.001726190476</v>
      </c>
      <c r="K25" s="166">
        <f t="shared" si="26"/>
        <v>0.004404761905</v>
      </c>
      <c r="L25" s="166">
        <f t="shared" si="26"/>
        <v>0.008630952381</v>
      </c>
      <c r="M25" s="166">
        <f t="shared" si="26"/>
        <v>0.0119047619</v>
      </c>
    </row>
    <row r="26" ht="15.75" customHeight="1">
      <c r="B26" s="182" t="s">
        <v>161</v>
      </c>
      <c r="C26" s="179"/>
      <c r="D26" s="180" t="s">
        <v>159</v>
      </c>
      <c r="E26" s="196">
        <f t="shared" si="25"/>
        <v>0</v>
      </c>
      <c r="F26" s="105"/>
      <c r="G26" s="106"/>
      <c r="H26" s="106"/>
      <c r="I26" s="159"/>
      <c r="J26" s="166">
        <f t="shared" ref="J26:M26" si="27">J25</f>
        <v>0.001726190476</v>
      </c>
      <c r="K26" s="166">
        <f t="shared" si="27"/>
        <v>0.004404761905</v>
      </c>
      <c r="L26" s="166">
        <f t="shared" si="27"/>
        <v>0.008630952381</v>
      </c>
      <c r="M26" s="166">
        <f t="shared" si="27"/>
        <v>0.0119047619</v>
      </c>
    </row>
    <row r="27" ht="15.75" customHeight="1">
      <c r="B27" s="183" t="s">
        <v>45</v>
      </c>
      <c r="C27" s="184"/>
      <c r="D27" s="185" t="s">
        <v>159</v>
      </c>
      <c r="E27" s="196">
        <f t="shared" si="25"/>
        <v>0</v>
      </c>
      <c r="F27" s="133"/>
      <c r="G27" s="106"/>
      <c r="H27" s="106"/>
      <c r="I27" s="159"/>
      <c r="J27" s="166">
        <f t="shared" ref="J27:M27" si="28">J26</f>
        <v>0.001726190476</v>
      </c>
      <c r="K27" s="166">
        <f t="shared" si="28"/>
        <v>0.004404761905</v>
      </c>
      <c r="L27" s="166">
        <f t="shared" si="28"/>
        <v>0.008630952381</v>
      </c>
      <c r="M27" s="166">
        <f t="shared" si="28"/>
        <v>0.0119047619</v>
      </c>
    </row>
    <row r="28" ht="15.75" customHeight="1">
      <c r="B28" s="155" t="s">
        <v>46</v>
      </c>
      <c r="C28" s="152"/>
      <c r="D28" s="193" t="s">
        <v>111</v>
      </c>
      <c r="E28" s="172" t="s">
        <v>112</v>
      </c>
      <c r="F28" s="197" t="s">
        <v>148</v>
      </c>
      <c r="G28" s="106"/>
      <c r="H28" s="106"/>
      <c r="I28" s="173"/>
      <c r="J28" s="160">
        <f t="shared" ref="J28:M28" si="29">(J3/7)/3</f>
        <v>0.006904761905</v>
      </c>
      <c r="K28" s="160">
        <f t="shared" si="29"/>
        <v>0.01761904762</v>
      </c>
      <c r="L28" s="160">
        <f t="shared" si="29"/>
        <v>0.03452380952</v>
      </c>
      <c r="M28" s="160">
        <f t="shared" si="29"/>
        <v>0.04761904762</v>
      </c>
    </row>
    <row r="29" ht="15.75" customHeight="1">
      <c r="B29" s="174" t="s">
        <v>47</v>
      </c>
      <c r="C29" s="175"/>
      <c r="D29" s="187" t="s">
        <v>159</v>
      </c>
      <c r="E29" s="196">
        <f t="shared" ref="E29:E32" si="31">IF(D29="NA",0,IF(D29="N",0,IF(D29="L",J29,IF(D29="M",K29,IF(D29="G",L29,IF(D29="C",M29,IF(D29="",0,"ERROR")))))))</f>
        <v>0</v>
      </c>
      <c r="F29" s="97">
        <f>SUM(E29:E32)</f>
        <v>0</v>
      </c>
      <c r="G29" s="106"/>
      <c r="H29" s="106"/>
      <c r="I29" s="159"/>
      <c r="J29" s="166">
        <f t="shared" ref="J29:M29" si="30">J28/4</f>
        <v>0.001726190476</v>
      </c>
      <c r="K29" s="166">
        <f t="shared" si="30"/>
        <v>0.004404761905</v>
      </c>
      <c r="L29" s="166">
        <f t="shared" si="30"/>
        <v>0.008630952381</v>
      </c>
      <c r="M29" s="166">
        <f t="shared" si="30"/>
        <v>0.0119047619</v>
      </c>
    </row>
    <row r="30" ht="15.75" customHeight="1">
      <c r="B30" s="182" t="s">
        <v>49</v>
      </c>
      <c r="C30" s="179"/>
      <c r="D30" s="180" t="s">
        <v>159</v>
      </c>
      <c r="E30" s="181">
        <f t="shared" si="31"/>
        <v>0</v>
      </c>
      <c r="F30" s="105"/>
      <c r="G30" s="106"/>
      <c r="H30" s="106"/>
      <c r="I30" s="159"/>
      <c r="J30" s="166">
        <f t="shared" ref="J30:M30" si="32">J29</f>
        <v>0.001726190476</v>
      </c>
      <c r="K30" s="166">
        <f t="shared" si="32"/>
        <v>0.004404761905</v>
      </c>
      <c r="L30" s="166">
        <f t="shared" si="32"/>
        <v>0.008630952381</v>
      </c>
      <c r="M30" s="166">
        <f t="shared" si="32"/>
        <v>0.0119047619</v>
      </c>
    </row>
    <row r="31" ht="15.75" customHeight="1">
      <c r="B31" s="182" t="s">
        <v>50</v>
      </c>
      <c r="C31" s="179"/>
      <c r="D31" s="180" t="s">
        <v>159</v>
      </c>
      <c r="E31" s="181">
        <f t="shared" si="31"/>
        <v>0</v>
      </c>
      <c r="F31" s="105"/>
      <c r="G31" s="106"/>
      <c r="H31" s="106"/>
      <c r="I31" s="159"/>
      <c r="J31" s="166">
        <f t="shared" ref="J31:M31" si="33">J30</f>
        <v>0.001726190476</v>
      </c>
      <c r="K31" s="166">
        <f t="shared" si="33"/>
        <v>0.004404761905</v>
      </c>
      <c r="L31" s="166">
        <f t="shared" si="33"/>
        <v>0.008630952381</v>
      </c>
      <c r="M31" s="166">
        <f t="shared" si="33"/>
        <v>0.0119047619</v>
      </c>
    </row>
    <row r="32" ht="15.75" customHeight="1">
      <c r="B32" s="183" t="s">
        <v>162</v>
      </c>
      <c r="C32" s="184"/>
      <c r="D32" s="185" t="s">
        <v>159</v>
      </c>
      <c r="E32" s="198">
        <f t="shared" si="31"/>
        <v>0</v>
      </c>
      <c r="F32" s="133"/>
      <c r="G32" s="106"/>
      <c r="H32" s="106"/>
      <c r="I32" s="159"/>
      <c r="J32" s="166">
        <f t="shared" ref="J32:M32" si="34">J31</f>
        <v>0.001726190476</v>
      </c>
      <c r="K32" s="166">
        <f t="shared" si="34"/>
        <v>0.004404761905</v>
      </c>
      <c r="L32" s="166">
        <f t="shared" si="34"/>
        <v>0.008630952381</v>
      </c>
      <c r="M32" s="166">
        <f t="shared" si="34"/>
        <v>0.0119047619</v>
      </c>
    </row>
    <row r="33" ht="15.75" customHeight="1">
      <c r="A33" s="145"/>
      <c r="B33" s="155" t="s">
        <v>52</v>
      </c>
      <c r="C33" s="152"/>
      <c r="D33" s="193" t="s">
        <v>111</v>
      </c>
      <c r="E33" s="172" t="s">
        <v>112</v>
      </c>
      <c r="F33" s="197" t="s">
        <v>148</v>
      </c>
      <c r="G33" s="106"/>
      <c r="H33" s="106"/>
      <c r="I33" s="173"/>
      <c r="J33" s="160">
        <f t="shared" ref="J33:M33" si="35">(J3/7)/3</f>
        <v>0.006904761905</v>
      </c>
      <c r="K33" s="160">
        <f t="shared" si="35"/>
        <v>0.01761904762</v>
      </c>
      <c r="L33" s="160">
        <f t="shared" si="35"/>
        <v>0.03452380952</v>
      </c>
      <c r="M33" s="160">
        <f t="shared" si="35"/>
        <v>0.04761904762</v>
      </c>
    </row>
    <row r="34" ht="15.75" customHeight="1">
      <c r="B34" s="174" t="s">
        <v>53</v>
      </c>
      <c r="C34" s="175"/>
      <c r="D34" s="187" t="s">
        <v>159</v>
      </c>
      <c r="E34" s="196">
        <f t="shared" ref="E34:E37" si="37">IF(D34="NA",0,IF(D34="N",0,IF(D34="L",J34,IF(D34="M",K34,IF(D34="G",L34,IF(D34="C",M34,IF(D34="",0,"ERROR")))))))</f>
        <v>0</v>
      </c>
      <c r="F34" s="97">
        <f>SUM(E34:E37)</f>
        <v>0</v>
      </c>
      <c r="G34" s="106"/>
      <c r="H34" s="106"/>
      <c r="I34" s="153"/>
      <c r="J34" s="166">
        <f t="shared" ref="J34:M34" si="36">J33/4</f>
        <v>0.001726190476</v>
      </c>
      <c r="K34" s="166">
        <f t="shared" si="36"/>
        <v>0.004404761905</v>
      </c>
      <c r="L34" s="166">
        <f t="shared" si="36"/>
        <v>0.008630952381</v>
      </c>
      <c r="M34" s="166">
        <f t="shared" si="36"/>
        <v>0.0119047619</v>
      </c>
    </row>
    <row r="35" ht="15.75" customHeight="1">
      <c r="B35" s="182" t="s">
        <v>54</v>
      </c>
      <c r="C35" s="179"/>
      <c r="D35" s="180" t="s">
        <v>159</v>
      </c>
      <c r="E35" s="181">
        <f t="shared" si="37"/>
        <v>0</v>
      </c>
      <c r="F35" s="105"/>
      <c r="G35" s="106"/>
      <c r="H35" s="106"/>
      <c r="I35" s="153"/>
      <c r="J35" s="166">
        <f t="shared" ref="J35:M35" si="38">J34</f>
        <v>0.001726190476</v>
      </c>
      <c r="K35" s="166">
        <f t="shared" si="38"/>
        <v>0.004404761905</v>
      </c>
      <c r="L35" s="166">
        <f t="shared" si="38"/>
        <v>0.008630952381</v>
      </c>
      <c r="M35" s="166">
        <f t="shared" si="38"/>
        <v>0.0119047619</v>
      </c>
    </row>
    <row r="36" ht="15.75" customHeight="1">
      <c r="B36" s="182" t="s">
        <v>163</v>
      </c>
      <c r="C36" s="179"/>
      <c r="D36" s="180" t="s">
        <v>159</v>
      </c>
      <c r="E36" s="181">
        <f t="shared" si="37"/>
        <v>0</v>
      </c>
      <c r="F36" s="105"/>
      <c r="G36" s="106"/>
      <c r="H36" s="106"/>
      <c r="I36" s="153"/>
      <c r="J36" s="166">
        <f t="shared" ref="J36:M36" si="39">J35</f>
        <v>0.001726190476</v>
      </c>
      <c r="K36" s="166">
        <f t="shared" si="39"/>
        <v>0.004404761905</v>
      </c>
      <c r="L36" s="166">
        <f t="shared" si="39"/>
        <v>0.008630952381</v>
      </c>
      <c r="M36" s="166">
        <f t="shared" si="39"/>
        <v>0.0119047619</v>
      </c>
    </row>
    <row r="37" ht="15.75" customHeight="1">
      <c r="B37" s="183" t="s">
        <v>164</v>
      </c>
      <c r="C37" s="184"/>
      <c r="D37" s="185" t="s">
        <v>159</v>
      </c>
      <c r="E37" s="186">
        <f t="shared" si="37"/>
        <v>0</v>
      </c>
      <c r="F37" s="105"/>
      <c r="G37" s="134"/>
      <c r="H37" s="134"/>
      <c r="I37" s="153"/>
      <c r="J37" s="166">
        <f t="shared" ref="J37:M37" si="40">J36</f>
        <v>0.001726190476</v>
      </c>
      <c r="K37" s="166">
        <f t="shared" si="40"/>
        <v>0.004404761905</v>
      </c>
      <c r="L37" s="166">
        <f t="shared" si="40"/>
        <v>0.008630952381</v>
      </c>
      <c r="M37" s="166">
        <f t="shared" si="40"/>
        <v>0.0119047619</v>
      </c>
    </row>
    <row r="38" ht="15.75" customHeight="1">
      <c r="B38" s="148" t="s">
        <v>165</v>
      </c>
      <c r="C38" s="149">
        <v>0.14285</v>
      </c>
      <c r="D38" s="189"/>
      <c r="E38" s="190"/>
      <c r="F38" s="191"/>
      <c r="G38" s="191"/>
      <c r="H38" s="192"/>
      <c r="I38" s="153"/>
      <c r="J38" s="154">
        <f t="shared" ref="J38:M38" si="41">SUM(J39)</f>
        <v>0.02071428571</v>
      </c>
      <c r="K38" s="154">
        <f t="shared" si="41"/>
        <v>0.05285714286</v>
      </c>
      <c r="L38" s="154">
        <f t="shared" si="41"/>
        <v>0.1035714286</v>
      </c>
      <c r="M38" s="154">
        <f t="shared" si="41"/>
        <v>0.1428571429</v>
      </c>
    </row>
    <row r="39" ht="15.75" customHeight="1">
      <c r="B39" s="155" t="s">
        <v>61</v>
      </c>
      <c r="C39" s="152"/>
      <c r="D39" s="193" t="s">
        <v>111</v>
      </c>
      <c r="E39" s="172" t="s">
        <v>112</v>
      </c>
      <c r="F39" s="197" t="s">
        <v>148</v>
      </c>
      <c r="G39" s="157" t="s">
        <v>114</v>
      </c>
      <c r="H39" s="158" t="s">
        <v>115</v>
      </c>
      <c r="I39" s="199"/>
      <c r="J39" s="160">
        <f t="shared" ref="J39:M39" si="42">(J3/7)</f>
        <v>0.02071428571</v>
      </c>
      <c r="K39" s="160">
        <f t="shared" si="42"/>
        <v>0.05285714286</v>
      </c>
      <c r="L39" s="160">
        <f t="shared" si="42"/>
        <v>0.1035714286</v>
      </c>
      <c r="M39" s="160">
        <f t="shared" si="42"/>
        <v>0.1428571429</v>
      </c>
    </row>
    <row r="40" ht="15.75" customHeight="1">
      <c r="B40" s="174" t="s">
        <v>62</v>
      </c>
      <c r="C40" s="175"/>
      <c r="D40" s="187" t="s">
        <v>153</v>
      </c>
      <c r="E40" s="196">
        <f t="shared" ref="E40:E45" si="45">IF(D40="NA",0,IF(D40="N",0,IF(D40="L",J40,IF(D40="M",K40,IF(D40="G",L40,IF(D40="C",M40,IF(D40="",0,"ERROR")))))))</f>
        <v>0</v>
      </c>
      <c r="F40" s="97">
        <f t="shared" ref="F40:G40" si="43">SUM(E40:E45)</f>
        <v>0</v>
      </c>
      <c r="G40" s="98">
        <f t="shared" si="43"/>
        <v>0</v>
      </c>
      <c r="H40" s="99">
        <f>IF(G40&lt;C38/2,G40,C38)</f>
        <v>0</v>
      </c>
      <c r="I40" s="153"/>
      <c r="J40" s="166">
        <f t="shared" ref="J40:M40" si="44">J39/6</f>
        <v>0.003452380952</v>
      </c>
      <c r="K40" s="166">
        <f t="shared" si="44"/>
        <v>0.00880952381</v>
      </c>
      <c r="L40" s="166">
        <f t="shared" si="44"/>
        <v>0.01726190476</v>
      </c>
      <c r="M40" s="166">
        <f t="shared" si="44"/>
        <v>0.02380952381</v>
      </c>
    </row>
    <row r="41" ht="15.75" customHeight="1">
      <c r="B41" s="182" t="s">
        <v>63</v>
      </c>
      <c r="C41" s="179"/>
      <c r="D41" s="180" t="s">
        <v>153</v>
      </c>
      <c r="E41" s="181">
        <f t="shared" si="45"/>
        <v>0</v>
      </c>
      <c r="F41" s="105"/>
      <c r="G41" s="106"/>
      <c r="H41" s="106"/>
      <c r="I41" s="153"/>
      <c r="J41" s="166">
        <f t="shared" ref="J41:M41" si="46">J40</f>
        <v>0.003452380952</v>
      </c>
      <c r="K41" s="166">
        <f t="shared" si="46"/>
        <v>0.00880952381</v>
      </c>
      <c r="L41" s="166">
        <f t="shared" si="46"/>
        <v>0.01726190476</v>
      </c>
      <c r="M41" s="166">
        <f t="shared" si="46"/>
        <v>0.02380952381</v>
      </c>
    </row>
    <row r="42" ht="15.75" customHeight="1">
      <c r="B42" s="182" t="s">
        <v>166</v>
      </c>
      <c r="C42" s="179"/>
      <c r="D42" s="180" t="s">
        <v>153</v>
      </c>
      <c r="E42" s="181">
        <f t="shared" si="45"/>
        <v>0</v>
      </c>
      <c r="F42" s="105"/>
      <c r="G42" s="106"/>
      <c r="H42" s="106"/>
      <c r="I42" s="153"/>
      <c r="J42" s="166">
        <f t="shared" ref="J42:M42" si="47">J41</f>
        <v>0.003452380952</v>
      </c>
      <c r="K42" s="166">
        <f t="shared" si="47"/>
        <v>0.00880952381</v>
      </c>
      <c r="L42" s="166">
        <f t="shared" si="47"/>
        <v>0.01726190476</v>
      </c>
      <c r="M42" s="166">
        <f t="shared" si="47"/>
        <v>0.02380952381</v>
      </c>
    </row>
    <row r="43" ht="15.75" customHeight="1">
      <c r="B43" s="182" t="s">
        <v>65</v>
      </c>
      <c r="C43" s="179"/>
      <c r="D43" s="180" t="s">
        <v>153</v>
      </c>
      <c r="E43" s="181">
        <f t="shared" si="45"/>
        <v>0</v>
      </c>
      <c r="F43" s="105"/>
      <c r="G43" s="106"/>
      <c r="H43" s="106"/>
      <c r="I43" s="153"/>
      <c r="J43" s="166">
        <f t="shared" ref="J43:M43" si="48">J42</f>
        <v>0.003452380952</v>
      </c>
      <c r="K43" s="166">
        <f t="shared" si="48"/>
        <v>0.00880952381</v>
      </c>
      <c r="L43" s="166">
        <f t="shared" si="48"/>
        <v>0.01726190476</v>
      </c>
      <c r="M43" s="166">
        <f t="shared" si="48"/>
        <v>0.02380952381</v>
      </c>
    </row>
    <row r="44" ht="15.75" customHeight="1">
      <c r="B44" s="182" t="s">
        <v>66</v>
      </c>
      <c r="C44" s="179"/>
      <c r="D44" s="180" t="s">
        <v>153</v>
      </c>
      <c r="E44" s="181">
        <f t="shared" si="45"/>
        <v>0</v>
      </c>
      <c r="F44" s="105"/>
      <c r="G44" s="106"/>
      <c r="H44" s="106"/>
      <c r="I44" s="153"/>
      <c r="J44" s="166">
        <f t="shared" ref="J44:M44" si="49">J43</f>
        <v>0.003452380952</v>
      </c>
      <c r="K44" s="166">
        <f t="shared" si="49"/>
        <v>0.00880952381</v>
      </c>
      <c r="L44" s="166">
        <f t="shared" si="49"/>
        <v>0.01726190476</v>
      </c>
      <c r="M44" s="166">
        <f t="shared" si="49"/>
        <v>0.02380952381</v>
      </c>
    </row>
    <row r="45" ht="15.75" customHeight="1">
      <c r="B45" s="183" t="s">
        <v>67</v>
      </c>
      <c r="C45" s="184"/>
      <c r="D45" s="185" t="s">
        <v>153</v>
      </c>
      <c r="E45" s="186">
        <f t="shared" si="45"/>
        <v>0</v>
      </c>
      <c r="F45" s="105"/>
      <c r="G45" s="106"/>
      <c r="H45" s="106"/>
      <c r="I45" s="153"/>
      <c r="J45" s="166">
        <f t="shared" ref="J45:M45" si="50">J44</f>
        <v>0.003452380952</v>
      </c>
      <c r="K45" s="166">
        <f t="shared" si="50"/>
        <v>0.00880952381</v>
      </c>
      <c r="L45" s="166">
        <f t="shared" si="50"/>
        <v>0.01726190476</v>
      </c>
      <c r="M45" s="166">
        <f t="shared" si="50"/>
        <v>0.02380952381</v>
      </c>
    </row>
    <row r="46" ht="15.75" customHeight="1">
      <c r="B46" s="148" t="s">
        <v>167</v>
      </c>
      <c r="C46" s="149">
        <v>0.14285</v>
      </c>
      <c r="D46" s="189"/>
      <c r="E46" s="190"/>
      <c r="F46" s="191"/>
      <c r="G46" s="191"/>
      <c r="H46" s="192"/>
      <c r="I46" s="173"/>
      <c r="J46" s="154">
        <f t="shared" ref="J46:M46" si="51">SUM(J47,J50)</f>
        <v>0.02071428571</v>
      </c>
      <c r="K46" s="154">
        <f t="shared" si="51"/>
        <v>0.05285714286</v>
      </c>
      <c r="L46" s="154">
        <f t="shared" si="51"/>
        <v>0.1035714286</v>
      </c>
      <c r="M46" s="154">
        <f t="shared" si="51"/>
        <v>0.1428571429</v>
      </c>
    </row>
    <row r="47" ht="15.75" customHeight="1">
      <c r="B47" s="155" t="s">
        <v>80</v>
      </c>
      <c r="C47" s="152"/>
      <c r="D47" s="156" t="s">
        <v>111</v>
      </c>
      <c r="E47" s="200" t="s">
        <v>112</v>
      </c>
      <c r="F47" s="157" t="s">
        <v>148</v>
      </c>
      <c r="G47" s="157" t="s">
        <v>114</v>
      </c>
      <c r="H47" s="158" t="s">
        <v>115</v>
      </c>
      <c r="I47" s="159"/>
      <c r="J47" s="160">
        <f t="shared" ref="J47:M47" si="52">(J3/7)/2</f>
        <v>0.01035714286</v>
      </c>
      <c r="K47" s="160">
        <f t="shared" si="52"/>
        <v>0.02642857143</v>
      </c>
      <c r="L47" s="160">
        <f t="shared" si="52"/>
        <v>0.05178571429</v>
      </c>
      <c r="M47" s="160">
        <f t="shared" si="52"/>
        <v>0.07142857143</v>
      </c>
    </row>
    <row r="48" ht="15.75" customHeight="1">
      <c r="B48" s="174" t="s">
        <v>81</v>
      </c>
      <c r="C48" s="175"/>
      <c r="D48" s="187" t="s">
        <v>16</v>
      </c>
      <c r="E48" s="177">
        <f t="shared" ref="E48:E49" si="54">IF(D48="NA",0,IF(D48="N",0,IF(D48="L",J48,IF(D48="M",K48,IF(D48="G",L48,IF(D48="C",M48,IF(D48="",0,"ERROR")))))))</f>
        <v>0.01321428571</v>
      </c>
      <c r="F48" s="97">
        <f>SUM(E48:E49)</f>
        <v>0.03910714286</v>
      </c>
      <c r="G48" s="98">
        <f>SUM(F48:F49,F51)</f>
        <v>0.094375</v>
      </c>
      <c r="H48" s="99">
        <f>IF(G48&lt;C46/2,G48,C46)</f>
        <v>0.14285</v>
      </c>
      <c r="I48" s="153"/>
      <c r="J48" s="166">
        <f t="shared" ref="J48:M48" si="53">J47/2</f>
        <v>0.005178571429</v>
      </c>
      <c r="K48" s="166">
        <f t="shared" si="53"/>
        <v>0.01321428571</v>
      </c>
      <c r="L48" s="166">
        <f t="shared" si="53"/>
        <v>0.02589285714</v>
      </c>
      <c r="M48" s="166">
        <f t="shared" si="53"/>
        <v>0.03571428571</v>
      </c>
    </row>
    <row r="49" ht="15.75" customHeight="1">
      <c r="B49" s="183" t="s">
        <v>82</v>
      </c>
      <c r="C49" s="184"/>
      <c r="D49" s="185" t="s">
        <v>17</v>
      </c>
      <c r="E49" s="198">
        <f t="shared" si="54"/>
        <v>0.02589285714</v>
      </c>
      <c r="F49" s="133"/>
      <c r="G49" s="106"/>
      <c r="H49" s="106"/>
      <c r="I49" s="153"/>
      <c r="J49" s="166">
        <f t="shared" ref="J49:M49" si="55">J48</f>
        <v>0.005178571429</v>
      </c>
      <c r="K49" s="166">
        <f t="shared" si="55"/>
        <v>0.01321428571</v>
      </c>
      <c r="L49" s="166">
        <f t="shared" si="55"/>
        <v>0.02589285714</v>
      </c>
      <c r="M49" s="166">
        <f t="shared" si="55"/>
        <v>0.03571428571</v>
      </c>
    </row>
    <row r="50" ht="15.75" customHeight="1">
      <c r="B50" s="155" t="s">
        <v>83</v>
      </c>
      <c r="C50" s="152"/>
      <c r="D50" s="193" t="s">
        <v>111</v>
      </c>
      <c r="E50" s="172" t="s">
        <v>112</v>
      </c>
      <c r="F50" s="197" t="s">
        <v>148</v>
      </c>
      <c r="G50" s="106"/>
      <c r="H50" s="106"/>
      <c r="I50" s="159"/>
      <c r="J50" s="160">
        <f t="shared" ref="J50:M50" si="56">(J3/7)/2</f>
        <v>0.01035714286</v>
      </c>
      <c r="K50" s="160">
        <f t="shared" si="56"/>
        <v>0.02642857143</v>
      </c>
      <c r="L50" s="160">
        <f t="shared" si="56"/>
        <v>0.05178571429</v>
      </c>
      <c r="M50" s="160">
        <f t="shared" si="56"/>
        <v>0.07142857143</v>
      </c>
    </row>
    <row r="51" ht="15.75" customHeight="1">
      <c r="B51" s="174" t="s">
        <v>84</v>
      </c>
      <c r="C51" s="175"/>
      <c r="D51" s="187" t="s">
        <v>17</v>
      </c>
      <c r="E51" s="196">
        <f t="shared" ref="E51:E54" si="58">IF(D51="NA",0,IF(D51="N",0,IF(D51="L",J51,IF(D51="M",K51,IF(D51="G",L51,IF(D51="C",M51,IF(D51="",0,"ERROR")))))))</f>
        <v>0.01294642857</v>
      </c>
      <c r="F51" s="97">
        <f>SUM(E51:E54)</f>
        <v>0.05526785714</v>
      </c>
      <c r="G51" s="106"/>
      <c r="H51" s="106"/>
      <c r="I51" s="153"/>
      <c r="J51" s="166">
        <f t="shared" ref="J51:M51" si="57">J50/4</f>
        <v>0.002589285714</v>
      </c>
      <c r="K51" s="166">
        <f t="shared" si="57"/>
        <v>0.006607142857</v>
      </c>
      <c r="L51" s="166">
        <f t="shared" si="57"/>
        <v>0.01294642857</v>
      </c>
      <c r="M51" s="166">
        <f t="shared" si="57"/>
        <v>0.01785714286</v>
      </c>
    </row>
    <row r="52" ht="15.75" customHeight="1">
      <c r="B52" s="182" t="s">
        <v>85</v>
      </c>
      <c r="C52" s="179"/>
      <c r="D52" s="180" t="s">
        <v>18</v>
      </c>
      <c r="E52" s="181">
        <f t="shared" si="58"/>
        <v>0.01785714286</v>
      </c>
      <c r="F52" s="105"/>
      <c r="G52" s="106"/>
      <c r="H52" s="106"/>
      <c r="I52" s="153"/>
      <c r="J52" s="166">
        <f t="shared" ref="J52:M52" si="59">J51</f>
        <v>0.002589285714</v>
      </c>
      <c r="K52" s="166">
        <f t="shared" si="59"/>
        <v>0.006607142857</v>
      </c>
      <c r="L52" s="166">
        <f t="shared" si="59"/>
        <v>0.01294642857</v>
      </c>
      <c r="M52" s="166">
        <f t="shared" si="59"/>
        <v>0.01785714286</v>
      </c>
    </row>
    <row r="53" ht="15.75" customHeight="1">
      <c r="B53" s="182" t="s">
        <v>86</v>
      </c>
      <c r="C53" s="179"/>
      <c r="D53" s="180" t="s">
        <v>18</v>
      </c>
      <c r="E53" s="181">
        <f t="shared" si="58"/>
        <v>0.01785714286</v>
      </c>
      <c r="F53" s="105"/>
      <c r="G53" s="106"/>
      <c r="H53" s="106"/>
      <c r="I53" s="153"/>
      <c r="J53" s="166">
        <f t="shared" ref="J53:M53" si="60">J52</f>
        <v>0.002589285714</v>
      </c>
      <c r="K53" s="166">
        <f t="shared" si="60"/>
        <v>0.006607142857</v>
      </c>
      <c r="L53" s="166">
        <f t="shared" si="60"/>
        <v>0.01294642857</v>
      </c>
      <c r="M53" s="166">
        <f t="shared" si="60"/>
        <v>0.01785714286</v>
      </c>
    </row>
    <row r="54" ht="15.75" customHeight="1">
      <c r="B54" s="183" t="s">
        <v>87</v>
      </c>
      <c r="C54" s="184"/>
      <c r="D54" s="185" t="s">
        <v>16</v>
      </c>
      <c r="E54" s="186">
        <f t="shared" si="58"/>
        <v>0.006607142857</v>
      </c>
      <c r="F54" s="105"/>
      <c r="G54" s="134"/>
      <c r="H54" s="134"/>
      <c r="I54" s="153"/>
      <c r="J54" s="166">
        <f t="shared" ref="J54:M54" si="61">J53</f>
        <v>0.002589285714</v>
      </c>
      <c r="K54" s="166">
        <f t="shared" si="61"/>
        <v>0.006607142857</v>
      </c>
      <c r="L54" s="166">
        <f t="shared" si="61"/>
        <v>0.01294642857</v>
      </c>
      <c r="M54" s="166">
        <f t="shared" si="61"/>
        <v>0.01785714286</v>
      </c>
    </row>
    <row r="55" ht="15.75" customHeight="1">
      <c r="B55" s="148" t="s">
        <v>168</v>
      </c>
      <c r="C55" s="149">
        <v>0.14285</v>
      </c>
      <c r="D55" s="189"/>
      <c r="E55" s="190"/>
      <c r="F55" s="191"/>
      <c r="G55" s="191"/>
      <c r="H55" s="192"/>
      <c r="I55" s="153"/>
      <c r="J55" s="154">
        <f t="shared" ref="J55:M55" si="62">SUM(J56)</f>
        <v>0.02071428571</v>
      </c>
      <c r="K55" s="154">
        <f t="shared" si="62"/>
        <v>0.05285714286</v>
      </c>
      <c r="L55" s="154">
        <f t="shared" si="62"/>
        <v>0.1035714286</v>
      </c>
      <c r="M55" s="154">
        <f t="shared" si="62"/>
        <v>0.1428571429</v>
      </c>
    </row>
    <row r="56" ht="15.75" customHeight="1">
      <c r="B56" s="155" t="s">
        <v>90</v>
      </c>
      <c r="C56" s="152"/>
      <c r="D56" s="156" t="s">
        <v>111</v>
      </c>
      <c r="E56" s="200" t="s">
        <v>112</v>
      </c>
      <c r="F56" s="157" t="s">
        <v>148</v>
      </c>
      <c r="G56" s="157" t="s">
        <v>114</v>
      </c>
      <c r="H56" s="158" t="s">
        <v>114</v>
      </c>
      <c r="I56" s="159"/>
      <c r="J56" s="201">
        <f t="shared" ref="J56:M56" si="63">(J3/7)</f>
        <v>0.02071428571</v>
      </c>
      <c r="K56" s="201">
        <f t="shared" si="63"/>
        <v>0.05285714286</v>
      </c>
      <c r="L56" s="201">
        <f t="shared" si="63"/>
        <v>0.1035714286</v>
      </c>
      <c r="M56" s="201">
        <f t="shared" si="63"/>
        <v>0.1428571429</v>
      </c>
    </row>
    <row r="57" ht="15.75" customHeight="1">
      <c r="B57" s="174" t="s">
        <v>169</v>
      </c>
      <c r="C57" s="175"/>
      <c r="D57" s="187" t="s">
        <v>153</v>
      </c>
      <c r="E57" s="177">
        <f t="shared" ref="E57:E59" si="66">IF(D57="NA",0,IF(D57="N",0,IF(D57="L",J57,IF(D57="M",K57,IF(D57="G",L57,IF(D57="C",M57,IF(D57="",0,"ERROR")))))))</f>
        <v>0</v>
      </c>
      <c r="F57" s="97">
        <f t="shared" ref="F57:G57" si="64">SUM(E57:E59)</f>
        <v>0.01761904762</v>
      </c>
      <c r="G57" s="98">
        <f t="shared" si="64"/>
        <v>0.01761904762</v>
      </c>
      <c r="H57" s="99">
        <f>IF(G57&lt;C55/2,G57,C55)</f>
        <v>0.01761904762</v>
      </c>
      <c r="I57" s="153"/>
      <c r="J57" s="166">
        <f t="shared" ref="J57:M57" si="65">J56/3</f>
        <v>0.006904761905</v>
      </c>
      <c r="K57" s="166">
        <f t="shared" si="65"/>
        <v>0.01761904762</v>
      </c>
      <c r="L57" s="166">
        <f t="shared" si="65"/>
        <v>0.03452380952</v>
      </c>
      <c r="M57" s="166">
        <f t="shared" si="65"/>
        <v>0.04761904762</v>
      </c>
    </row>
    <row r="58" ht="15.75" customHeight="1">
      <c r="B58" s="182" t="s">
        <v>170</v>
      </c>
      <c r="C58" s="179"/>
      <c r="D58" s="180" t="s">
        <v>16</v>
      </c>
      <c r="E58" s="181">
        <f t="shared" si="66"/>
        <v>0.01761904762</v>
      </c>
      <c r="F58" s="105"/>
      <c r="G58" s="106"/>
      <c r="H58" s="106"/>
      <c r="I58" s="153"/>
      <c r="J58" s="166">
        <f t="shared" ref="J58:M58" si="67">J57</f>
        <v>0.006904761905</v>
      </c>
      <c r="K58" s="166">
        <f t="shared" si="67"/>
        <v>0.01761904762</v>
      </c>
      <c r="L58" s="166">
        <f t="shared" si="67"/>
        <v>0.03452380952</v>
      </c>
      <c r="M58" s="166">
        <f t="shared" si="67"/>
        <v>0.04761904762</v>
      </c>
    </row>
    <row r="59" ht="15.75" customHeight="1">
      <c r="B59" s="183" t="s">
        <v>171</v>
      </c>
      <c r="C59" s="184"/>
      <c r="D59" s="185" t="s">
        <v>153</v>
      </c>
      <c r="E59" s="186">
        <f t="shared" si="66"/>
        <v>0</v>
      </c>
      <c r="F59" s="105"/>
      <c r="G59" s="106"/>
      <c r="H59" s="106"/>
      <c r="I59" s="153"/>
      <c r="J59" s="166">
        <f t="shared" ref="J59:M59" si="68">J58</f>
        <v>0.006904761905</v>
      </c>
      <c r="K59" s="166">
        <f t="shared" si="68"/>
        <v>0.01761904762</v>
      </c>
      <c r="L59" s="166">
        <f t="shared" si="68"/>
        <v>0.03452380952</v>
      </c>
      <c r="M59" s="166">
        <f t="shared" si="68"/>
        <v>0.04761904762</v>
      </c>
    </row>
    <row r="60" ht="15.75" customHeight="1">
      <c r="B60" s="148" t="s">
        <v>172</v>
      </c>
      <c r="C60" s="149">
        <v>0.14285</v>
      </c>
      <c r="D60" s="189"/>
      <c r="E60" s="190"/>
      <c r="F60" s="191"/>
      <c r="G60" s="191"/>
      <c r="H60" s="192"/>
      <c r="I60" s="153"/>
      <c r="J60" s="154">
        <f t="shared" ref="J60:M60" si="69">SUM(J61)</f>
        <v>0.02071428571</v>
      </c>
      <c r="K60" s="154">
        <f t="shared" si="69"/>
        <v>0.05285714286</v>
      </c>
      <c r="L60" s="154">
        <f t="shared" si="69"/>
        <v>0.1035714286</v>
      </c>
      <c r="M60" s="154">
        <f t="shared" si="69"/>
        <v>0.1428571429</v>
      </c>
    </row>
    <row r="61" ht="15.75" customHeight="1">
      <c r="B61" s="202" t="s">
        <v>103</v>
      </c>
      <c r="C61" s="152"/>
      <c r="D61" s="156" t="s">
        <v>111</v>
      </c>
      <c r="E61" s="200" t="s">
        <v>112</v>
      </c>
      <c r="F61" s="157" t="s">
        <v>148</v>
      </c>
      <c r="G61" s="157" t="s">
        <v>114</v>
      </c>
      <c r="H61" s="158" t="s">
        <v>115</v>
      </c>
      <c r="I61" s="159"/>
      <c r="J61" s="201">
        <f t="shared" ref="J61:M61" si="70">(J3/7)</f>
        <v>0.02071428571</v>
      </c>
      <c r="K61" s="201">
        <f t="shared" si="70"/>
        <v>0.05285714286</v>
      </c>
      <c r="L61" s="201">
        <f t="shared" si="70"/>
        <v>0.1035714286</v>
      </c>
      <c r="M61" s="201">
        <f t="shared" si="70"/>
        <v>0.1428571429</v>
      </c>
    </row>
    <row r="62" ht="15.75" customHeight="1">
      <c r="B62" s="174" t="s">
        <v>105</v>
      </c>
      <c r="C62" s="175"/>
      <c r="D62" s="187" t="s">
        <v>17</v>
      </c>
      <c r="E62" s="177">
        <f t="shared" ref="E62:E64" si="73">IF(D62="NA",0,IF(D62="N",0,IF(D62="L",J62,IF(D62="M",K62,IF(D62="G",L62,IF(D62="C",M62,IF(D62="",0,"ERROR")))))))</f>
        <v>0.03452380952</v>
      </c>
      <c r="F62" s="97">
        <f t="shared" ref="F62:G62" si="71">SUM(E62:E64)</f>
        <v>0.05214285714</v>
      </c>
      <c r="G62" s="98">
        <f t="shared" si="71"/>
        <v>0.05214285714</v>
      </c>
      <c r="H62" s="99">
        <f>IF(G62&lt;C60/2,G62,C60)</f>
        <v>0.05214285714</v>
      </c>
      <c r="I62" s="153"/>
      <c r="J62" s="166">
        <f t="shared" ref="J62:M62" si="72">J61/3</f>
        <v>0.006904761905</v>
      </c>
      <c r="K62" s="166">
        <f t="shared" si="72"/>
        <v>0.01761904762</v>
      </c>
      <c r="L62" s="166">
        <f t="shared" si="72"/>
        <v>0.03452380952</v>
      </c>
      <c r="M62" s="166">
        <f t="shared" si="72"/>
        <v>0.04761904762</v>
      </c>
    </row>
    <row r="63" ht="15.75" customHeight="1">
      <c r="B63" s="182" t="s">
        <v>107</v>
      </c>
      <c r="C63" s="179"/>
      <c r="D63" s="180" t="s">
        <v>16</v>
      </c>
      <c r="E63" s="181">
        <f t="shared" si="73"/>
        <v>0.01761904762</v>
      </c>
      <c r="F63" s="105"/>
      <c r="G63" s="106"/>
      <c r="H63" s="106"/>
      <c r="I63" s="153"/>
      <c r="J63" s="166">
        <f t="shared" ref="J63:M63" si="74">J62</f>
        <v>0.006904761905</v>
      </c>
      <c r="K63" s="166">
        <f t="shared" si="74"/>
        <v>0.01761904762</v>
      </c>
      <c r="L63" s="166">
        <f t="shared" si="74"/>
        <v>0.03452380952</v>
      </c>
      <c r="M63" s="166">
        <f t="shared" si="74"/>
        <v>0.04761904762</v>
      </c>
    </row>
    <row r="64" ht="15.75" customHeight="1">
      <c r="B64" s="183" t="s">
        <v>108</v>
      </c>
      <c r="C64" s="184"/>
      <c r="D64" s="185" t="s">
        <v>153</v>
      </c>
      <c r="E64" s="186">
        <f t="shared" si="73"/>
        <v>0</v>
      </c>
      <c r="F64" s="133"/>
      <c r="G64" s="134"/>
      <c r="H64" s="134"/>
      <c r="I64" s="153"/>
      <c r="J64" s="166">
        <f t="shared" ref="J64:M64" si="75">J63</f>
        <v>0.006904761905</v>
      </c>
      <c r="K64" s="166">
        <f t="shared" si="75"/>
        <v>0.01761904762</v>
      </c>
      <c r="L64" s="166">
        <f t="shared" si="75"/>
        <v>0.03452380952</v>
      </c>
      <c r="M64" s="166">
        <f t="shared" si="75"/>
        <v>0.04761904762</v>
      </c>
    </row>
    <row r="65" ht="15.75" customHeight="1">
      <c r="B65" s="140"/>
      <c r="C65" s="141"/>
      <c r="D65" s="142"/>
      <c r="E65" s="143"/>
      <c r="F65" s="140"/>
      <c r="G65" s="140"/>
      <c r="H65" s="140"/>
    </row>
    <row r="66" ht="15.75" customHeight="1">
      <c r="B66" s="203" t="s">
        <v>145</v>
      </c>
      <c r="C66" s="137"/>
      <c r="D66" s="137"/>
      <c r="E66" s="137"/>
      <c r="F66" s="137"/>
      <c r="G66" s="138"/>
      <c r="H66" s="204">
        <f>IFERROR(__xludf.DUMMYFUNCTION("+H62+H57+H48+H40+H24+H10+H7"),0.3014809523809524)</f>
        <v>0.3014809524</v>
      </c>
    </row>
    <row r="67" ht="15.75" customHeight="1">
      <c r="B67" s="140"/>
      <c r="C67" s="141"/>
      <c r="D67" s="142"/>
      <c r="E67" s="143"/>
      <c r="F67" s="140"/>
      <c r="G67" s="140"/>
      <c r="H67" s="140"/>
    </row>
    <row r="68" ht="15.75" customHeight="1">
      <c r="B68" s="140"/>
      <c r="C68" s="141"/>
      <c r="D68" s="142"/>
      <c r="E68" s="143"/>
      <c r="F68" s="140"/>
      <c r="G68" s="140"/>
      <c r="H68" s="140"/>
    </row>
    <row r="69" ht="15.75" customHeight="1">
      <c r="B69" s="140"/>
      <c r="C69" s="141"/>
      <c r="D69" s="142"/>
      <c r="E69" s="143"/>
      <c r="F69" s="140"/>
      <c r="G69" s="140"/>
      <c r="H69" s="140"/>
    </row>
    <row r="70" ht="15.75" customHeight="1">
      <c r="B70" s="140"/>
      <c r="C70" s="141"/>
      <c r="D70" s="142"/>
      <c r="E70" s="143"/>
      <c r="F70" s="140"/>
      <c r="G70" s="140"/>
      <c r="H70" s="140"/>
    </row>
    <row r="71" ht="15.75" customHeight="1">
      <c r="B71" s="140"/>
      <c r="C71" s="141"/>
      <c r="D71" s="142"/>
      <c r="E71" s="143"/>
      <c r="F71" s="140"/>
      <c r="G71" s="140"/>
      <c r="H71" s="140"/>
    </row>
    <row r="72" ht="15.75" customHeight="1">
      <c r="B72" s="140"/>
      <c r="C72" s="141"/>
      <c r="D72" s="142"/>
      <c r="E72" s="143"/>
      <c r="F72" s="140"/>
      <c r="G72" s="140"/>
      <c r="H72" s="140"/>
    </row>
    <row r="73" ht="15.75" customHeight="1">
      <c r="B73" s="140"/>
      <c r="C73" s="141"/>
      <c r="D73" s="142"/>
      <c r="E73" s="143"/>
      <c r="F73" s="140"/>
      <c r="G73" s="140"/>
      <c r="H73" s="140"/>
    </row>
    <row r="74" ht="15.75" customHeight="1">
      <c r="B74" s="140"/>
      <c r="C74" s="141"/>
      <c r="D74" s="142"/>
      <c r="E74" s="143"/>
      <c r="F74" s="140"/>
      <c r="G74" s="140"/>
      <c r="H74" s="140"/>
    </row>
    <row r="75" ht="15.75" customHeight="1">
      <c r="B75" s="140"/>
      <c r="C75" s="141"/>
      <c r="D75" s="142"/>
      <c r="E75" s="143"/>
      <c r="F75" s="140"/>
      <c r="G75" s="140"/>
      <c r="H75" s="140"/>
    </row>
    <row r="76" ht="15.75" customHeight="1">
      <c r="B76" s="140"/>
      <c r="C76" s="141"/>
      <c r="D76" s="142"/>
      <c r="E76" s="143"/>
      <c r="F76" s="140"/>
      <c r="G76" s="140"/>
      <c r="H76" s="140"/>
    </row>
    <row r="77" ht="15.75" customHeight="1">
      <c r="B77" s="140"/>
      <c r="C77" s="141"/>
      <c r="D77" s="142"/>
      <c r="E77" s="143"/>
      <c r="F77" s="140"/>
      <c r="G77" s="140"/>
      <c r="H77" s="140"/>
    </row>
    <row r="78" ht="15.75" customHeight="1">
      <c r="B78" s="140"/>
      <c r="C78" s="141"/>
      <c r="D78" s="142"/>
      <c r="E78" s="143"/>
      <c r="F78" s="140"/>
      <c r="G78" s="140"/>
      <c r="H78" s="140"/>
    </row>
    <row r="79" ht="15.75" customHeight="1">
      <c r="B79" s="140"/>
      <c r="C79" s="141"/>
      <c r="D79" s="142"/>
      <c r="E79" s="143"/>
      <c r="F79" s="140"/>
      <c r="G79" s="140"/>
      <c r="H79" s="140"/>
    </row>
    <row r="80" ht="15.75" customHeight="1">
      <c r="B80" s="140"/>
      <c r="C80" s="141"/>
      <c r="D80" s="142"/>
      <c r="E80" s="143"/>
      <c r="F80" s="140"/>
      <c r="G80" s="140"/>
      <c r="H80" s="140"/>
    </row>
    <row r="81" ht="15.75" customHeight="1">
      <c r="B81" s="140"/>
      <c r="C81" s="141"/>
      <c r="D81" s="142"/>
      <c r="E81" s="143"/>
      <c r="F81" s="140"/>
      <c r="G81" s="140"/>
      <c r="H81" s="140"/>
    </row>
    <row r="82" ht="15.75" customHeight="1">
      <c r="B82" s="140"/>
      <c r="C82" s="141"/>
      <c r="D82" s="142"/>
      <c r="E82" s="143"/>
      <c r="F82" s="140"/>
      <c r="G82" s="140"/>
      <c r="H82" s="140"/>
    </row>
    <row r="83" ht="15.75" customHeight="1">
      <c r="B83" s="140"/>
      <c r="C83" s="141"/>
      <c r="D83" s="142"/>
      <c r="E83" s="143"/>
      <c r="F83" s="140"/>
      <c r="G83" s="140"/>
      <c r="H83" s="140"/>
    </row>
    <row r="84" ht="15.75" customHeight="1">
      <c r="B84" s="140"/>
      <c r="C84" s="141"/>
      <c r="D84" s="142"/>
      <c r="E84" s="143"/>
      <c r="F84" s="140"/>
      <c r="G84" s="140"/>
      <c r="H84" s="140"/>
    </row>
    <row r="85" ht="15.75" customHeight="1">
      <c r="B85" s="140"/>
      <c r="C85" s="141"/>
      <c r="D85" s="142"/>
      <c r="E85" s="143"/>
      <c r="F85" s="140"/>
      <c r="G85" s="140"/>
      <c r="H85" s="140"/>
    </row>
    <row r="86" ht="15.75" customHeight="1">
      <c r="B86" s="140"/>
      <c r="C86" s="141"/>
      <c r="D86" s="142"/>
      <c r="E86" s="143"/>
      <c r="F86" s="140"/>
      <c r="G86" s="140"/>
      <c r="H86" s="140"/>
    </row>
    <row r="87" ht="15.75" customHeight="1">
      <c r="B87" s="140"/>
      <c r="C87" s="141"/>
      <c r="D87" s="142"/>
      <c r="E87" s="143"/>
      <c r="F87" s="140"/>
      <c r="G87" s="140"/>
      <c r="H87" s="140"/>
    </row>
    <row r="88" ht="15.75" customHeight="1">
      <c r="B88" s="140"/>
      <c r="C88" s="141"/>
      <c r="D88" s="142"/>
      <c r="E88" s="143"/>
      <c r="F88" s="140"/>
      <c r="G88" s="140"/>
      <c r="H88" s="140"/>
    </row>
    <row r="89" ht="15.75" customHeight="1">
      <c r="B89" s="140"/>
      <c r="C89" s="141"/>
      <c r="D89" s="142"/>
      <c r="E89" s="143"/>
      <c r="F89" s="140"/>
      <c r="G89" s="140"/>
      <c r="H89" s="140"/>
    </row>
    <row r="90" ht="15.75" customHeight="1">
      <c r="B90" s="140"/>
      <c r="C90" s="141"/>
      <c r="D90" s="142"/>
      <c r="E90" s="143"/>
      <c r="F90" s="140"/>
      <c r="G90" s="140"/>
      <c r="H90" s="140"/>
    </row>
    <row r="91" ht="15.75" customHeight="1">
      <c r="B91" s="140"/>
      <c r="C91" s="141"/>
      <c r="D91" s="142"/>
      <c r="E91" s="143"/>
      <c r="F91" s="140"/>
      <c r="G91" s="140"/>
      <c r="H91" s="140"/>
    </row>
    <row r="92" ht="15.75" customHeight="1">
      <c r="B92" s="140"/>
      <c r="C92" s="141"/>
      <c r="D92" s="142"/>
      <c r="E92" s="143"/>
      <c r="F92" s="140"/>
      <c r="G92" s="140"/>
      <c r="H92" s="140"/>
    </row>
    <row r="93" ht="15.75" customHeight="1">
      <c r="B93" s="140"/>
      <c r="C93" s="141"/>
      <c r="D93" s="142"/>
      <c r="E93" s="143"/>
      <c r="F93" s="140"/>
      <c r="G93" s="140"/>
      <c r="H93" s="140"/>
    </row>
    <row r="94" ht="15.75" customHeight="1">
      <c r="B94" s="140"/>
      <c r="C94" s="141"/>
      <c r="D94" s="142"/>
      <c r="E94" s="143"/>
      <c r="F94" s="140"/>
      <c r="G94" s="140"/>
      <c r="H94" s="140"/>
    </row>
    <row r="95" ht="15.75" customHeight="1">
      <c r="B95" s="140"/>
      <c r="C95" s="141"/>
      <c r="D95" s="142"/>
      <c r="E95" s="143"/>
      <c r="F95" s="140"/>
      <c r="G95" s="140"/>
      <c r="H95" s="140"/>
    </row>
    <row r="96" ht="15.75" customHeight="1">
      <c r="B96" s="140"/>
      <c r="C96" s="141"/>
      <c r="D96" s="142"/>
      <c r="E96" s="143"/>
      <c r="F96" s="140"/>
      <c r="G96" s="140"/>
      <c r="H96" s="140"/>
    </row>
    <row r="97" ht="15.75" customHeight="1">
      <c r="B97" s="140"/>
      <c r="C97" s="141"/>
      <c r="D97" s="142"/>
      <c r="E97" s="143"/>
      <c r="F97" s="140"/>
      <c r="G97" s="140"/>
      <c r="H97" s="140"/>
    </row>
    <row r="98" ht="15.75" customHeight="1">
      <c r="B98" s="140"/>
      <c r="C98" s="141"/>
      <c r="D98" s="142"/>
      <c r="E98" s="143"/>
      <c r="F98" s="140"/>
      <c r="G98" s="140"/>
      <c r="H98" s="140"/>
    </row>
    <row r="99" ht="15.75" customHeight="1">
      <c r="B99" s="140"/>
      <c r="C99" s="141"/>
      <c r="D99" s="142"/>
      <c r="E99" s="143"/>
      <c r="F99" s="140"/>
      <c r="G99" s="140"/>
      <c r="H99" s="140"/>
    </row>
    <row r="100" ht="15.75" customHeight="1">
      <c r="B100" s="140"/>
      <c r="C100" s="141"/>
      <c r="D100" s="142"/>
      <c r="E100" s="143"/>
      <c r="F100" s="140"/>
      <c r="G100" s="140"/>
      <c r="H100" s="140"/>
    </row>
    <row r="101" ht="15.75" customHeight="1">
      <c r="B101" s="140"/>
      <c r="C101" s="141"/>
      <c r="D101" s="142"/>
      <c r="E101" s="143"/>
      <c r="F101" s="140"/>
      <c r="G101" s="140"/>
      <c r="H101" s="140"/>
    </row>
    <row r="102" ht="15.75" customHeight="1">
      <c r="B102" s="140"/>
      <c r="C102" s="141"/>
      <c r="D102" s="142"/>
      <c r="E102" s="143"/>
      <c r="F102" s="140"/>
      <c r="G102" s="140"/>
      <c r="H102" s="140"/>
    </row>
    <row r="103" ht="15.75" customHeight="1">
      <c r="B103" s="140"/>
      <c r="C103" s="141"/>
      <c r="D103" s="142"/>
      <c r="E103" s="143"/>
      <c r="F103" s="140"/>
      <c r="G103" s="140"/>
      <c r="H103" s="140"/>
    </row>
    <row r="104" ht="15.75" customHeight="1">
      <c r="B104" s="140"/>
      <c r="C104" s="141"/>
      <c r="D104" s="142"/>
      <c r="E104" s="143"/>
      <c r="F104" s="140"/>
      <c r="G104" s="140"/>
      <c r="H104" s="140"/>
    </row>
    <row r="105" ht="15.75" customHeight="1">
      <c r="B105" s="140"/>
      <c r="C105" s="141"/>
      <c r="D105" s="142"/>
      <c r="E105" s="143"/>
      <c r="F105" s="140"/>
      <c r="G105" s="140"/>
      <c r="H105" s="140"/>
    </row>
    <row r="106" ht="15.75" customHeight="1">
      <c r="B106" s="140"/>
      <c r="C106" s="141"/>
      <c r="D106" s="142"/>
      <c r="E106" s="143"/>
      <c r="F106" s="140"/>
      <c r="G106" s="140"/>
      <c r="H106" s="140"/>
    </row>
    <row r="107" ht="15.75" customHeight="1">
      <c r="B107" s="140"/>
      <c r="C107" s="141"/>
      <c r="D107" s="142"/>
      <c r="E107" s="143"/>
      <c r="F107" s="140"/>
      <c r="G107" s="140"/>
      <c r="H107" s="140"/>
    </row>
    <row r="108" ht="15.75" customHeight="1">
      <c r="B108" s="140"/>
      <c r="C108" s="141"/>
      <c r="D108" s="142"/>
      <c r="E108" s="143"/>
      <c r="F108" s="140"/>
      <c r="G108" s="140"/>
      <c r="H108" s="140"/>
    </row>
    <row r="109" ht="15.75" customHeight="1">
      <c r="B109" s="140"/>
      <c r="C109" s="141"/>
      <c r="D109" s="142"/>
      <c r="E109" s="143"/>
      <c r="F109" s="140"/>
      <c r="G109" s="140"/>
      <c r="H109" s="140"/>
    </row>
    <row r="110" ht="15.75" customHeight="1">
      <c r="B110" s="140"/>
      <c r="C110" s="141"/>
      <c r="D110" s="142"/>
      <c r="E110" s="143"/>
      <c r="F110" s="140"/>
      <c r="G110" s="140"/>
      <c r="H110" s="140"/>
    </row>
    <row r="111" ht="15.75" customHeight="1">
      <c r="B111" s="140"/>
      <c r="C111" s="141"/>
      <c r="D111" s="142"/>
      <c r="E111" s="143"/>
      <c r="F111" s="140"/>
      <c r="G111" s="140"/>
      <c r="H111" s="140"/>
    </row>
    <row r="112" ht="15.75" customHeight="1">
      <c r="B112" s="140"/>
      <c r="C112" s="141"/>
      <c r="D112" s="142"/>
      <c r="E112" s="143"/>
      <c r="F112" s="140"/>
      <c r="G112" s="140"/>
      <c r="H112" s="140"/>
    </row>
    <row r="113" ht="15.75" customHeight="1">
      <c r="B113" s="140"/>
      <c r="C113" s="141"/>
      <c r="D113" s="142"/>
      <c r="E113" s="143"/>
      <c r="F113" s="140"/>
      <c r="G113" s="140"/>
      <c r="H113" s="140"/>
    </row>
    <row r="114" ht="15.75" customHeight="1">
      <c r="B114" s="140"/>
      <c r="C114" s="141"/>
      <c r="D114" s="142"/>
      <c r="E114" s="143"/>
      <c r="F114" s="140"/>
      <c r="G114" s="140"/>
      <c r="H114" s="140"/>
    </row>
    <row r="115" ht="15.75" customHeight="1">
      <c r="B115" s="140"/>
      <c r="C115" s="141"/>
      <c r="D115" s="142"/>
      <c r="E115" s="143"/>
      <c r="F115" s="140"/>
      <c r="G115" s="140"/>
      <c r="H115" s="140"/>
    </row>
    <row r="116" ht="15.75" customHeight="1">
      <c r="B116" s="140"/>
      <c r="C116" s="141"/>
      <c r="D116" s="142"/>
      <c r="E116" s="143"/>
      <c r="F116" s="140"/>
      <c r="G116" s="140"/>
      <c r="H116" s="140"/>
    </row>
    <row r="117" ht="15.75" customHeight="1">
      <c r="B117" s="140"/>
      <c r="C117" s="141"/>
      <c r="D117" s="142"/>
      <c r="E117" s="143"/>
      <c r="F117" s="140"/>
      <c r="G117" s="140"/>
      <c r="H117" s="140"/>
    </row>
    <row r="118" ht="15.75" customHeight="1">
      <c r="B118" s="140"/>
      <c r="C118" s="141"/>
      <c r="D118" s="142"/>
      <c r="E118" s="143"/>
      <c r="F118" s="140"/>
      <c r="G118" s="140"/>
      <c r="H118" s="140"/>
    </row>
    <row r="119" ht="15.75" customHeight="1">
      <c r="B119" s="140"/>
      <c r="C119" s="141"/>
      <c r="D119" s="142"/>
      <c r="E119" s="143"/>
      <c r="F119" s="140"/>
      <c r="G119" s="140"/>
      <c r="H119" s="140"/>
    </row>
    <row r="120" ht="15.75" customHeight="1">
      <c r="B120" s="140"/>
      <c r="C120" s="141"/>
      <c r="D120" s="142"/>
      <c r="E120" s="143"/>
      <c r="F120" s="140"/>
      <c r="G120" s="140"/>
      <c r="H120" s="140"/>
    </row>
    <row r="121" ht="15.75" customHeight="1">
      <c r="B121" s="140"/>
      <c r="C121" s="141"/>
      <c r="D121" s="142"/>
      <c r="E121" s="143"/>
      <c r="F121" s="140"/>
      <c r="G121" s="140"/>
      <c r="H121" s="140"/>
    </row>
    <row r="122" ht="15.75" customHeight="1">
      <c r="B122" s="140"/>
      <c r="C122" s="141"/>
      <c r="D122" s="142"/>
      <c r="E122" s="143"/>
      <c r="F122" s="140"/>
      <c r="G122" s="140"/>
      <c r="H122" s="140"/>
    </row>
    <row r="123" ht="15.75" customHeight="1">
      <c r="B123" s="140"/>
      <c r="C123" s="141"/>
      <c r="D123" s="142"/>
      <c r="E123" s="143"/>
      <c r="F123" s="140"/>
      <c r="G123" s="140"/>
      <c r="H123" s="140"/>
    </row>
    <row r="124" ht="15.75" customHeight="1">
      <c r="B124" s="140"/>
      <c r="C124" s="141"/>
      <c r="D124" s="142"/>
      <c r="E124" s="143"/>
      <c r="F124" s="140"/>
      <c r="G124" s="140"/>
      <c r="H124" s="140"/>
    </row>
    <row r="125" ht="15.75" customHeight="1">
      <c r="B125" s="140"/>
      <c r="C125" s="141"/>
      <c r="D125" s="142"/>
      <c r="E125" s="143"/>
      <c r="F125" s="140"/>
      <c r="G125" s="140"/>
      <c r="H125" s="140"/>
    </row>
    <row r="126" ht="15.75" customHeight="1">
      <c r="B126" s="140"/>
      <c r="C126" s="141"/>
      <c r="D126" s="142"/>
      <c r="E126" s="143"/>
      <c r="F126" s="140"/>
      <c r="G126" s="140"/>
      <c r="H126" s="140"/>
    </row>
    <row r="127" ht="15.75" customHeight="1">
      <c r="B127" s="140"/>
      <c r="C127" s="141"/>
      <c r="D127" s="142"/>
      <c r="E127" s="143"/>
      <c r="F127" s="140"/>
      <c r="G127" s="140"/>
      <c r="H127" s="140"/>
    </row>
    <row r="128" ht="15.75" customHeight="1">
      <c r="B128" s="140"/>
      <c r="C128" s="141"/>
      <c r="D128" s="142"/>
      <c r="E128" s="143"/>
      <c r="F128" s="140"/>
      <c r="G128" s="140"/>
      <c r="H128" s="140"/>
    </row>
    <row r="129" ht="15.75" customHeight="1">
      <c r="B129" s="140"/>
      <c r="C129" s="141"/>
      <c r="D129" s="142"/>
      <c r="E129" s="143"/>
      <c r="F129" s="140"/>
      <c r="G129" s="140"/>
      <c r="H129" s="140"/>
    </row>
    <row r="130" ht="15.75" customHeight="1">
      <c r="B130" s="140"/>
      <c r="C130" s="141"/>
      <c r="D130" s="142"/>
      <c r="E130" s="143"/>
      <c r="F130" s="140"/>
      <c r="G130" s="140"/>
      <c r="H130" s="140"/>
    </row>
    <row r="131" ht="15.75" customHeight="1">
      <c r="B131" s="140"/>
      <c r="C131" s="141"/>
      <c r="D131" s="142"/>
      <c r="E131" s="143"/>
      <c r="F131" s="140"/>
      <c r="G131" s="140"/>
      <c r="H131" s="140"/>
    </row>
    <row r="132" ht="15.75" customHeight="1">
      <c r="B132" s="140"/>
      <c r="C132" s="141"/>
      <c r="D132" s="142"/>
      <c r="E132" s="143"/>
      <c r="F132" s="140"/>
      <c r="G132" s="140"/>
      <c r="H132" s="140"/>
    </row>
    <row r="133" ht="15.75" customHeight="1">
      <c r="B133" s="140"/>
      <c r="C133" s="141"/>
      <c r="D133" s="142"/>
      <c r="E133" s="143"/>
      <c r="F133" s="140"/>
      <c r="G133" s="140"/>
      <c r="H133" s="140"/>
    </row>
    <row r="134" ht="15.75" customHeight="1">
      <c r="B134" s="140"/>
      <c r="C134" s="141"/>
      <c r="D134" s="142"/>
      <c r="E134" s="143"/>
      <c r="F134" s="140"/>
      <c r="G134" s="140"/>
      <c r="H134" s="140"/>
    </row>
    <row r="135" ht="15.75" customHeight="1">
      <c r="B135" s="140"/>
      <c r="C135" s="141"/>
      <c r="D135" s="142"/>
      <c r="E135" s="143"/>
      <c r="F135" s="140"/>
      <c r="G135" s="140"/>
      <c r="H135" s="140"/>
    </row>
    <row r="136" ht="15.75" customHeight="1">
      <c r="B136" s="140"/>
      <c r="C136" s="141"/>
      <c r="D136" s="142"/>
      <c r="E136" s="143"/>
      <c r="F136" s="140"/>
      <c r="G136" s="140"/>
      <c r="H136" s="140"/>
    </row>
    <row r="137" ht="15.75" customHeight="1">
      <c r="B137" s="140"/>
      <c r="C137" s="141"/>
      <c r="D137" s="142"/>
      <c r="E137" s="143"/>
      <c r="F137" s="140"/>
      <c r="G137" s="140"/>
      <c r="H137" s="140"/>
    </row>
    <row r="138" ht="15.75" customHeight="1">
      <c r="B138" s="140"/>
      <c r="C138" s="141"/>
      <c r="D138" s="142"/>
      <c r="E138" s="143"/>
      <c r="F138" s="140"/>
      <c r="G138" s="140"/>
      <c r="H138" s="140"/>
    </row>
    <row r="139" ht="15.75" customHeight="1">
      <c r="B139" s="140"/>
      <c r="C139" s="141"/>
      <c r="D139" s="142"/>
      <c r="E139" s="143"/>
      <c r="F139" s="140"/>
      <c r="G139" s="140"/>
      <c r="H139" s="140"/>
    </row>
    <row r="140" ht="15.75" customHeight="1">
      <c r="B140" s="140"/>
      <c r="C140" s="141"/>
      <c r="D140" s="142"/>
      <c r="E140" s="143"/>
      <c r="F140" s="140"/>
      <c r="G140" s="140"/>
      <c r="H140" s="140"/>
    </row>
    <row r="141" ht="15.75" customHeight="1">
      <c r="B141" s="140"/>
      <c r="C141" s="141"/>
      <c r="D141" s="142"/>
      <c r="E141" s="143"/>
      <c r="F141" s="140"/>
      <c r="G141" s="140"/>
      <c r="H141" s="140"/>
    </row>
    <row r="142" ht="15.75" customHeight="1">
      <c r="B142" s="140"/>
      <c r="C142" s="141"/>
      <c r="D142" s="142"/>
      <c r="E142" s="143"/>
      <c r="F142" s="140"/>
      <c r="G142" s="140"/>
      <c r="H142" s="140"/>
    </row>
    <row r="143" ht="15.75" customHeight="1">
      <c r="B143" s="140"/>
      <c r="C143" s="141"/>
      <c r="D143" s="142"/>
      <c r="E143" s="143"/>
      <c r="F143" s="140"/>
      <c r="G143" s="140"/>
      <c r="H143" s="140"/>
    </row>
    <row r="144" ht="15.75" customHeight="1">
      <c r="B144" s="140"/>
      <c r="C144" s="141"/>
      <c r="D144" s="142"/>
      <c r="E144" s="143"/>
      <c r="F144" s="140"/>
      <c r="G144" s="140"/>
      <c r="H144" s="140"/>
    </row>
    <row r="145" ht="15.75" customHeight="1">
      <c r="B145" s="140"/>
      <c r="C145" s="141"/>
      <c r="D145" s="142"/>
      <c r="E145" s="143"/>
      <c r="F145" s="140"/>
      <c r="G145" s="140"/>
      <c r="H145" s="140"/>
    </row>
    <row r="146" ht="15.75" customHeight="1">
      <c r="B146" s="140"/>
      <c r="C146" s="141"/>
      <c r="D146" s="142"/>
      <c r="E146" s="143"/>
      <c r="F146" s="140"/>
      <c r="G146" s="140"/>
      <c r="H146" s="140"/>
    </row>
    <row r="147" ht="15.75" customHeight="1">
      <c r="B147" s="140"/>
      <c r="C147" s="141"/>
      <c r="D147" s="142"/>
      <c r="E147" s="143"/>
      <c r="F147" s="140"/>
      <c r="G147" s="140"/>
      <c r="H147" s="140"/>
    </row>
    <row r="148" ht="15.75" customHeight="1">
      <c r="B148" s="140"/>
      <c r="C148" s="141"/>
      <c r="D148" s="142"/>
      <c r="E148" s="143"/>
      <c r="F148" s="140"/>
      <c r="G148" s="140"/>
      <c r="H148" s="140"/>
    </row>
    <row r="149" ht="15.75" customHeight="1">
      <c r="B149" s="140"/>
      <c r="C149" s="141"/>
      <c r="D149" s="142"/>
      <c r="E149" s="143"/>
      <c r="F149" s="140"/>
      <c r="G149" s="140"/>
      <c r="H149" s="140"/>
    </row>
    <row r="150" ht="15.75" customHeight="1">
      <c r="B150" s="140"/>
      <c r="C150" s="141"/>
      <c r="D150" s="142"/>
      <c r="E150" s="143"/>
      <c r="F150" s="140"/>
      <c r="G150" s="140"/>
      <c r="H150" s="140"/>
    </row>
    <row r="151" ht="15.75" customHeight="1">
      <c r="B151" s="140"/>
      <c r="C151" s="141"/>
      <c r="D151" s="142"/>
      <c r="E151" s="143"/>
      <c r="F151" s="140"/>
      <c r="G151" s="140"/>
      <c r="H151" s="140"/>
    </row>
    <row r="152" ht="15.75" customHeight="1">
      <c r="B152" s="140"/>
      <c r="C152" s="141"/>
      <c r="D152" s="142"/>
      <c r="E152" s="143"/>
      <c r="F152" s="140"/>
      <c r="G152" s="140"/>
      <c r="H152" s="140"/>
    </row>
    <row r="153" ht="15.75" customHeight="1">
      <c r="B153" s="140"/>
      <c r="C153" s="141"/>
      <c r="D153" s="142"/>
      <c r="E153" s="143"/>
      <c r="F153" s="140"/>
      <c r="G153" s="140"/>
      <c r="H153" s="140"/>
    </row>
    <row r="154" ht="15.75" customHeight="1">
      <c r="B154" s="140"/>
      <c r="C154" s="141"/>
      <c r="D154" s="142"/>
      <c r="E154" s="143"/>
      <c r="F154" s="140"/>
      <c r="G154" s="140"/>
      <c r="H154" s="140"/>
    </row>
    <row r="155" ht="15.75" customHeight="1">
      <c r="B155" s="140"/>
      <c r="C155" s="141"/>
      <c r="D155" s="142"/>
      <c r="E155" s="143"/>
      <c r="F155" s="140"/>
      <c r="G155" s="140"/>
      <c r="H155" s="140"/>
    </row>
    <row r="156" ht="15.75" customHeight="1">
      <c r="B156" s="140"/>
      <c r="C156" s="141"/>
      <c r="D156" s="142"/>
      <c r="E156" s="143"/>
      <c r="F156" s="140"/>
      <c r="G156" s="140"/>
      <c r="H156" s="140"/>
    </row>
    <row r="157" ht="15.75" customHeight="1">
      <c r="B157" s="140"/>
      <c r="C157" s="141"/>
      <c r="D157" s="142"/>
      <c r="E157" s="143"/>
      <c r="F157" s="140"/>
      <c r="G157" s="140"/>
      <c r="H157" s="140"/>
    </row>
    <row r="158" ht="15.75" customHeight="1">
      <c r="B158" s="140"/>
      <c r="C158" s="141"/>
      <c r="D158" s="142"/>
      <c r="E158" s="143"/>
      <c r="F158" s="140"/>
      <c r="G158" s="140"/>
      <c r="H158" s="140"/>
    </row>
    <row r="159" ht="15.75" customHeight="1">
      <c r="B159" s="140"/>
      <c r="C159" s="141"/>
      <c r="D159" s="142"/>
      <c r="E159" s="143"/>
      <c r="F159" s="140"/>
      <c r="G159" s="140"/>
      <c r="H159" s="140"/>
    </row>
    <row r="160" ht="15.75" customHeight="1">
      <c r="B160" s="140"/>
      <c r="C160" s="141"/>
      <c r="D160" s="142"/>
      <c r="E160" s="143"/>
      <c r="F160" s="140"/>
      <c r="G160" s="140"/>
      <c r="H160" s="140"/>
    </row>
    <row r="161" ht="15.75" customHeight="1">
      <c r="B161" s="140"/>
      <c r="C161" s="141"/>
      <c r="D161" s="142"/>
      <c r="E161" s="143"/>
      <c r="F161" s="140"/>
      <c r="G161" s="140"/>
      <c r="H161" s="140"/>
    </row>
    <row r="162" ht="15.75" customHeight="1">
      <c r="B162" s="140"/>
      <c r="C162" s="141"/>
      <c r="D162" s="142"/>
      <c r="E162" s="143"/>
      <c r="F162" s="140"/>
      <c r="G162" s="140"/>
      <c r="H162" s="140"/>
    </row>
    <row r="163" ht="15.75" customHeight="1">
      <c r="B163" s="140"/>
      <c r="C163" s="141"/>
      <c r="D163" s="142"/>
      <c r="E163" s="143"/>
      <c r="F163" s="140"/>
      <c r="G163" s="140"/>
      <c r="H163" s="140"/>
    </row>
    <row r="164" ht="15.75" customHeight="1">
      <c r="B164" s="140"/>
      <c r="C164" s="141"/>
      <c r="D164" s="142"/>
      <c r="E164" s="143"/>
      <c r="F164" s="140"/>
      <c r="G164" s="140"/>
      <c r="H164" s="140"/>
    </row>
    <row r="165" ht="15.75" customHeight="1">
      <c r="B165" s="140"/>
      <c r="C165" s="141"/>
      <c r="D165" s="142"/>
      <c r="E165" s="143"/>
      <c r="F165" s="140"/>
      <c r="G165" s="140"/>
      <c r="H165" s="140"/>
    </row>
    <row r="166" ht="15.75" customHeight="1">
      <c r="B166" s="140"/>
      <c r="C166" s="141"/>
      <c r="D166" s="142"/>
      <c r="E166" s="143"/>
      <c r="F166" s="140"/>
      <c r="G166" s="140"/>
      <c r="H166" s="140"/>
    </row>
    <row r="167" ht="15.75" customHeight="1">
      <c r="B167" s="140"/>
      <c r="C167" s="141"/>
      <c r="D167" s="142"/>
      <c r="E167" s="143"/>
      <c r="F167" s="140"/>
      <c r="G167" s="140"/>
      <c r="H167" s="140"/>
    </row>
    <row r="168" ht="15.75" customHeight="1">
      <c r="B168" s="140"/>
      <c r="C168" s="141"/>
      <c r="D168" s="142"/>
      <c r="E168" s="143"/>
      <c r="F168" s="140"/>
      <c r="G168" s="140"/>
      <c r="H168" s="140"/>
    </row>
    <row r="169" ht="15.75" customHeight="1">
      <c r="B169" s="140"/>
      <c r="C169" s="141"/>
      <c r="D169" s="142"/>
      <c r="E169" s="143"/>
      <c r="F169" s="140"/>
      <c r="G169" s="140"/>
      <c r="H169" s="140"/>
    </row>
    <row r="170" ht="15.75" customHeight="1">
      <c r="B170" s="140"/>
      <c r="C170" s="141"/>
      <c r="D170" s="142"/>
      <c r="E170" s="143"/>
      <c r="F170" s="140"/>
      <c r="G170" s="140"/>
      <c r="H170" s="140"/>
    </row>
    <row r="171" ht="15.75" customHeight="1">
      <c r="B171" s="140"/>
      <c r="C171" s="141"/>
      <c r="D171" s="142"/>
      <c r="E171" s="143"/>
      <c r="F171" s="140"/>
      <c r="G171" s="140"/>
      <c r="H171" s="140"/>
    </row>
    <row r="172" ht="15.75" customHeight="1">
      <c r="B172" s="140"/>
      <c r="C172" s="141"/>
      <c r="D172" s="142"/>
      <c r="E172" s="143"/>
      <c r="F172" s="140"/>
      <c r="G172" s="140"/>
      <c r="H172" s="140"/>
    </row>
    <row r="173" ht="15.75" customHeight="1">
      <c r="B173" s="140"/>
      <c r="C173" s="141"/>
      <c r="D173" s="142"/>
      <c r="E173" s="143"/>
      <c r="F173" s="140"/>
      <c r="G173" s="140"/>
      <c r="H173" s="140"/>
    </row>
    <row r="174" ht="15.75" customHeight="1">
      <c r="B174" s="140"/>
      <c r="C174" s="141"/>
      <c r="D174" s="142"/>
      <c r="E174" s="143"/>
      <c r="F174" s="140"/>
      <c r="G174" s="140"/>
      <c r="H174" s="140"/>
    </row>
    <row r="175" ht="15.75" customHeight="1">
      <c r="B175" s="140"/>
      <c r="C175" s="141"/>
      <c r="D175" s="142"/>
      <c r="E175" s="143"/>
      <c r="F175" s="140"/>
      <c r="G175" s="140"/>
      <c r="H175" s="140"/>
    </row>
    <row r="176" ht="15.75" customHeight="1">
      <c r="B176" s="140"/>
      <c r="C176" s="141"/>
      <c r="D176" s="142"/>
      <c r="E176" s="143"/>
      <c r="F176" s="140"/>
      <c r="G176" s="140"/>
      <c r="H176" s="140"/>
    </row>
    <row r="177" ht="15.75" customHeight="1">
      <c r="B177" s="140"/>
      <c r="C177" s="141"/>
      <c r="D177" s="142"/>
      <c r="E177" s="143"/>
      <c r="F177" s="140"/>
      <c r="G177" s="140"/>
      <c r="H177" s="140"/>
    </row>
    <row r="178" ht="15.75" customHeight="1">
      <c r="B178" s="140"/>
      <c r="C178" s="141"/>
      <c r="D178" s="142"/>
      <c r="E178" s="143"/>
      <c r="F178" s="140"/>
      <c r="G178" s="140"/>
      <c r="H178" s="140"/>
    </row>
    <row r="179" ht="15.75" customHeight="1">
      <c r="B179" s="140"/>
      <c r="C179" s="141"/>
      <c r="D179" s="142"/>
      <c r="E179" s="143"/>
      <c r="F179" s="140"/>
      <c r="G179" s="140"/>
      <c r="H179" s="140"/>
    </row>
    <row r="180" ht="15.75" customHeight="1">
      <c r="B180" s="140"/>
      <c r="C180" s="141"/>
      <c r="D180" s="142"/>
      <c r="E180" s="143"/>
      <c r="F180" s="140"/>
      <c r="G180" s="140"/>
      <c r="H180" s="140"/>
    </row>
    <row r="181" ht="15.75" customHeight="1">
      <c r="B181" s="140"/>
      <c r="C181" s="141"/>
      <c r="D181" s="142"/>
      <c r="E181" s="143"/>
      <c r="F181" s="140"/>
      <c r="G181" s="140"/>
      <c r="H181" s="140"/>
    </row>
    <row r="182" ht="15.75" customHeight="1">
      <c r="B182" s="140"/>
      <c r="C182" s="141"/>
      <c r="D182" s="142"/>
      <c r="E182" s="143"/>
      <c r="F182" s="140"/>
      <c r="G182" s="140"/>
      <c r="H182" s="140"/>
    </row>
    <row r="183" ht="15.75" customHeight="1">
      <c r="B183" s="140"/>
      <c r="C183" s="141"/>
      <c r="D183" s="142"/>
      <c r="E183" s="143"/>
      <c r="F183" s="140"/>
      <c r="G183" s="140"/>
      <c r="H183" s="140"/>
    </row>
    <row r="184" ht="15.75" customHeight="1">
      <c r="B184" s="140"/>
      <c r="C184" s="141"/>
      <c r="D184" s="142"/>
      <c r="E184" s="143"/>
      <c r="F184" s="140"/>
      <c r="G184" s="140"/>
      <c r="H184" s="140"/>
    </row>
    <row r="185" ht="15.75" customHeight="1">
      <c r="B185" s="140"/>
      <c r="C185" s="141"/>
      <c r="D185" s="142"/>
      <c r="E185" s="143"/>
      <c r="F185" s="140"/>
      <c r="G185" s="140"/>
      <c r="H185" s="140"/>
    </row>
    <row r="186" ht="15.75" customHeight="1">
      <c r="B186" s="140"/>
      <c r="C186" s="141"/>
      <c r="D186" s="142"/>
      <c r="E186" s="143"/>
      <c r="F186" s="140"/>
      <c r="G186" s="140"/>
      <c r="H186" s="140"/>
    </row>
    <row r="187" ht="15.75" customHeight="1">
      <c r="B187" s="140"/>
      <c r="C187" s="141"/>
      <c r="D187" s="142"/>
      <c r="E187" s="143"/>
      <c r="F187" s="140"/>
      <c r="G187" s="140"/>
      <c r="H187" s="140"/>
    </row>
    <row r="188" ht="15.75" customHeight="1">
      <c r="B188" s="140"/>
      <c r="C188" s="141"/>
      <c r="D188" s="142"/>
      <c r="E188" s="143"/>
      <c r="F188" s="140"/>
      <c r="G188" s="140"/>
      <c r="H188" s="140"/>
    </row>
    <row r="189" ht="15.75" customHeight="1">
      <c r="B189" s="140"/>
      <c r="C189" s="141"/>
      <c r="D189" s="142"/>
      <c r="E189" s="143"/>
      <c r="F189" s="140"/>
      <c r="G189" s="140"/>
      <c r="H189" s="140"/>
    </row>
    <row r="190" ht="15.75" customHeight="1">
      <c r="B190" s="140"/>
      <c r="C190" s="141"/>
      <c r="D190" s="142"/>
      <c r="E190" s="143"/>
      <c r="F190" s="140"/>
      <c r="G190" s="140"/>
      <c r="H190" s="140"/>
    </row>
    <row r="191" ht="15.75" customHeight="1">
      <c r="B191" s="140"/>
      <c r="C191" s="141"/>
      <c r="D191" s="142"/>
      <c r="E191" s="143"/>
      <c r="F191" s="140"/>
      <c r="G191" s="140"/>
      <c r="H191" s="140"/>
    </row>
    <row r="192" ht="15.75" customHeight="1">
      <c r="B192" s="140"/>
      <c r="C192" s="141"/>
      <c r="D192" s="142"/>
      <c r="E192" s="143"/>
      <c r="F192" s="140"/>
      <c r="G192" s="140"/>
      <c r="H192" s="140"/>
    </row>
    <row r="193" ht="15.75" customHeight="1">
      <c r="B193" s="140"/>
      <c r="C193" s="141"/>
      <c r="D193" s="142"/>
      <c r="E193" s="143"/>
      <c r="F193" s="140"/>
      <c r="G193" s="140"/>
      <c r="H193" s="140"/>
    </row>
    <row r="194" ht="15.75" customHeight="1">
      <c r="B194" s="140"/>
      <c r="C194" s="141"/>
      <c r="D194" s="142"/>
      <c r="E194" s="143"/>
      <c r="F194" s="140"/>
      <c r="G194" s="140"/>
      <c r="H194" s="140"/>
    </row>
    <row r="195" ht="15.75" customHeight="1">
      <c r="B195" s="140"/>
      <c r="C195" s="141"/>
      <c r="D195" s="142"/>
      <c r="E195" s="143"/>
      <c r="F195" s="140"/>
      <c r="G195" s="140"/>
      <c r="H195" s="140"/>
    </row>
    <row r="196" ht="15.75" customHeight="1">
      <c r="B196" s="140"/>
      <c r="C196" s="141"/>
      <c r="D196" s="142"/>
      <c r="E196" s="143"/>
      <c r="F196" s="140"/>
      <c r="G196" s="140"/>
      <c r="H196" s="140"/>
    </row>
    <row r="197" ht="15.75" customHeight="1">
      <c r="B197" s="140"/>
      <c r="C197" s="141"/>
      <c r="D197" s="142"/>
      <c r="E197" s="143"/>
      <c r="F197" s="140"/>
      <c r="G197" s="140"/>
      <c r="H197" s="140"/>
    </row>
    <row r="198" ht="15.75" customHeight="1">
      <c r="B198" s="140"/>
      <c r="C198" s="141"/>
      <c r="D198" s="142"/>
      <c r="E198" s="143"/>
      <c r="F198" s="140"/>
      <c r="G198" s="140"/>
      <c r="H198" s="140"/>
    </row>
    <row r="199" ht="15.75" customHeight="1">
      <c r="B199" s="140"/>
      <c r="C199" s="141"/>
      <c r="D199" s="142"/>
      <c r="E199" s="143"/>
      <c r="F199" s="140"/>
      <c r="G199" s="140"/>
      <c r="H199" s="140"/>
    </row>
    <row r="200" ht="15.75" customHeight="1">
      <c r="B200" s="140"/>
      <c r="C200" s="141"/>
      <c r="D200" s="142"/>
      <c r="E200" s="143"/>
      <c r="F200" s="140"/>
      <c r="G200" s="140"/>
      <c r="H200" s="140"/>
    </row>
    <row r="201" ht="15.75" customHeight="1">
      <c r="B201" s="140"/>
      <c r="C201" s="141"/>
      <c r="D201" s="142"/>
      <c r="E201" s="143"/>
      <c r="F201" s="140"/>
      <c r="G201" s="140"/>
      <c r="H201" s="140"/>
    </row>
    <row r="202" ht="15.75" customHeight="1">
      <c r="B202" s="140"/>
      <c r="C202" s="141"/>
      <c r="D202" s="142"/>
      <c r="E202" s="143"/>
      <c r="F202" s="140"/>
      <c r="G202" s="140"/>
      <c r="H202" s="140"/>
    </row>
    <row r="203" ht="15.75" customHeight="1">
      <c r="B203" s="140"/>
      <c r="C203" s="141"/>
      <c r="D203" s="142"/>
      <c r="E203" s="143"/>
      <c r="F203" s="140"/>
      <c r="G203" s="140"/>
      <c r="H203" s="140"/>
    </row>
    <row r="204" ht="15.75" customHeight="1">
      <c r="B204" s="140"/>
      <c r="C204" s="141"/>
      <c r="D204" s="142"/>
      <c r="E204" s="143"/>
      <c r="F204" s="140"/>
      <c r="G204" s="140"/>
      <c r="H204" s="140"/>
    </row>
    <row r="205" ht="15.75" customHeight="1">
      <c r="B205" s="140"/>
      <c r="C205" s="141"/>
      <c r="D205" s="142"/>
      <c r="E205" s="143"/>
      <c r="F205" s="140"/>
      <c r="G205" s="140"/>
      <c r="H205" s="140"/>
    </row>
    <row r="206" ht="15.75" customHeight="1">
      <c r="B206" s="140"/>
      <c r="C206" s="141"/>
      <c r="D206" s="142"/>
      <c r="E206" s="143"/>
      <c r="F206" s="140"/>
      <c r="G206" s="140"/>
      <c r="H206" s="140"/>
    </row>
    <row r="207" ht="15.75" customHeight="1">
      <c r="B207" s="140"/>
      <c r="C207" s="141"/>
      <c r="D207" s="142"/>
      <c r="E207" s="143"/>
      <c r="F207" s="140"/>
      <c r="G207" s="140"/>
      <c r="H207" s="140"/>
    </row>
    <row r="208" ht="15.75" customHeight="1">
      <c r="B208" s="140"/>
      <c r="C208" s="141"/>
      <c r="D208" s="142"/>
      <c r="E208" s="143"/>
      <c r="F208" s="140"/>
      <c r="G208" s="140"/>
      <c r="H208" s="140"/>
    </row>
    <row r="209" ht="15.75" customHeight="1">
      <c r="B209" s="140"/>
      <c r="C209" s="141"/>
      <c r="D209" s="142"/>
      <c r="E209" s="143"/>
      <c r="F209" s="140"/>
      <c r="G209" s="140"/>
      <c r="H209" s="140"/>
    </row>
    <row r="210" ht="15.75" customHeight="1">
      <c r="B210" s="140"/>
      <c r="C210" s="141"/>
      <c r="D210" s="142"/>
      <c r="E210" s="143"/>
      <c r="F210" s="140"/>
      <c r="G210" s="140"/>
      <c r="H210" s="140"/>
    </row>
    <row r="211" ht="15.75" customHeight="1">
      <c r="B211" s="140"/>
      <c r="C211" s="141"/>
      <c r="D211" s="142"/>
      <c r="E211" s="143"/>
      <c r="F211" s="140"/>
      <c r="G211" s="140"/>
      <c r="H211" s="140"/>
    </row>
    <row r="212" ht="15.75" customHeight="1">
      <c r="B212" s="140"/>
      <c r="C212" s="141"/>
      <c r="D212" s="142"/>
      <c r="E212" s="143"/>
      <c r="F212" s="140"/>
      <c r="G212" s="140"/>
      <c r="H212" s="140"/>
    </row>
    <row r="213" ht="15.75" customHeight="1">
      <c r="B213" s="140"/>
      <c r="C213" s="141"/>
      <c r="D213" s="142"/>
      <c r="E213" s="143"/>
      <c r="F213" s="140"/>
      <c r="G213" s="140"/>
      <c r="H213" s="140"/>
    </row>
    <row r="214" ht="15.75" customHeight="1">
      <c r="B214" s="140"/>
      <c r="C214" s="141"/>
      <c r="D214" s="142"/>
      <c r="E214" s="143"/>
      <c r="F214" s="140"/>
      <c r="G214" s="140"/>
      <c r="H214" s="140"/>
    </row>
    <row r="215" ht="15.75" customHeight="1">
      <c r="B215" s="140"/>
      <c r="C215" s="141"/>
      <c r="D215" s="142"/>
      <c r="E215" s="143"/>
      <c r="F215" s="140"/>
      <c r="G215" s="140"/>
      <c r="H215" s="140"/>
    </row>
    <row r="216" ht="15.75" customHeight="1">
      <c r="B216" s="140"/>
      <c r="C216" s="141"/>
      <c r="D216" s="142"/>
      <c r="E216" s="143"/>
      <c r="F216" s="140"/>
      <c r="G216" s="140"/>
      <c r="H216" s="140"/>
    </row>
    <row r="217" ht="15.75" customHeight="1">
      <c r="B217" s="140"/>
      <c r="C217" s="141"/>
      <c r="D217" s="142"/>
      <c r="E217" s="143"/>
      <c r="F217" s="140"/>
      <c r="G217" s="140"/>
      <c r="H217" s="140"/>
    </row>
    <row r="218" ht="15.75" customHeight="1">
      <c r="B218" s="140"/>
      <c r="C218" s="141"/>
      <c r="D218" s="142"/>
      <c r="E218" s="143"/>
      <c r="F218" s="140"/>
      <c r="G218" s="140"/>
      <c r="H218" s="140"/>
    </row>
    <row r="219" ht="15.75" customHeight="1">
      <c r="B219" s="140"/>
      <c r="C219" s="141"/>
      <c r="D219" s="142"/>
      <c r="E219" s="143"/>
      <c r="F219" s="140"/>
      <c r="G219" s="140"/>
      <c r="H219" s="140"/>
    </row>
    <row r="220" ht="15.75" customHeight="1">
      <c r="B220" s="140"/>
      <c r="C220" s="141"/>
      <c r="D220" s="142"/>
      <c r="E220" s="143"/>
      <c r="F220" s="140"/>
      <c r="G220" s="140"/>
      <c r="H220" s="140"/>
    </row>
    <row r="221" ht="15.75" customHeight="1">
      <c r="B221" s="140"/>
      <c r="C221" s="141"/>
      <c r="D221" s="142"/>
      <c r="E221" s="143"/>
      <c r="F221" s="140"/>
      <c r="G221" s="140"/>
      <c r="H221" s="140"/>
    </row>
    <row r="222" ht="15.75" customHeight="1">
      <c r="B222" s="140"/>
      <c r="C222" s="141"/>
      <c r="D222" s="142"/>
      <c r="E222" s="143"/>
      <c r="F222" s="140"/>
      <c r="G222" s="140"/>
      <c r="H222" s="140"/>
    </row>
    <row r="223" ht="15.75" customHeight="1">
      <c r="B223" s="140"/>
      <c r="C223" s="141"/>
      <c r="D223" s="142"/>
      <c r="E223" s="143"/>
      <c r="F223" s="140"/>
      <c r="G223" s="140"/>
      <c r="H223" s="140"/>
    </row>
    <row r="224" ht="15.75" customHeight="1">
      <c r="B224" s="140"/>
      <c r="C224" s="141"/>
      <c r="D224" s="142"/>
      <c r="E224" s="143"/>
      <c r="F224" s="140"/>
      <c r="G224" s="140"/>
      <c r="H224" s="140"/>
    </row>
    <row r="225" ht="15.75" customHeight="1">
      <c r="B225" s="140"/>
      <c r="C225" s="141"/>
      <c r="D225" s="142"/>
      <c r="E225" s="143"/>
      <c r="F225" s="140"/>
      <c r="G225" s="140"/>
      <c r="H225" s="140"/>
    </row>
    <row r="226" ht="15.75" customHeight="1">
      <c r="B226" s="140"/>
      <c r="C226" s="141"/>
      <c r="D226" s="142"/>
      <c r="E226" s="143"/>
      <c r="F226" s="140"/>
      <c r="G226" s="140"/>
      <c r="H226" s="140"/>
    </row>
    <row r="227" ht="15.75" customHeight="1">
      <c r="B227" s="140"/>
      <c r="C227" s="141"/>
      <c r="D227" s="142"/>
      <c r="E227" s="143"/>
      <c r="F227" s="140"/>
      <c r="G227" s="140"/>
      <c r="H227" s="140"/>
    </row>
    <row r="228" ht="15.75" customHeight="1">
      <c r="B228" s="140"/>
      <c r="C228" s="141"/>
      <c r="D228" s="142"/>
      <c r="E228" s="143"/>
      <c r="F228" s="140"/>
      <c r="G228" s="140"/>
      <c r="H228" s="140"/>
    </row>
    <row r="229" ht="15.75" customHeight="1">
      <c r="B229" s="140"/>
      <c r="C229" s="141"/>
      <c r="D229" s="142"/>
      <c r="E229" s="143"/>
      <c r="F229" s="140"/>
      <c r="G229" s="140"/>
      <c r="H229" s="140"/>
    </row>
    <row r="230" ht="15.75" customHeight="1">
      <c r="B230" s="140"/>
      <c r="C230" s="141"/>
      <c r="D230" s="142"/>
      <c r="E230" s="143"/>
      <c r="F230" s="140"/>
      <c r="G230" s="140"/>
      <c r="H230" s="140"/>
    </row>
    <row r="231" ht="15.75" customHeight="1">
      <c r="B231" s="140"/>
      <c r="C231" s="141"/>
      <c r="D231" s="142"/>
      <c r="E231" s="143"/>
      <c r="F231" s="140"/>
      <c r="G231" s="140"/>
      <c r="H231" s="140"/>
    </row>
    <row r="232" ht="15.75" customHeight="1">
      <c r="B232" s="140"/>
      <c r="C232" s="141"/>
      <c r="D232" s="142"/>
      <c r="E232" s="143"/>
      <c r="F232" s="140"/>
      <c r="G232" s="140"/>
      <c r="H232" s="140"/>
    </row>
    <row r="233" ht="15.75" customHeight="1">
      <c r="B233" s="140"/>
      <c r="C233" s="141"/>
      <c r="D233" s="142"/>
      <c r="E233" s="143"/>
      <c r="F233" s="140"/>
      <c r="G233" s="140"/>
      <c r="H233" s="140"/>
    </row>
    <row r="234" ht="15.75" customHeight="1">
      <c r="B234" s="140"/>
      <c r="C234" s="141"/>
      <c r="D234" s="142"/>
      <c r="E234" s="143"/>
      <c r="F234" s="140"/>
      <c r="G234" s="140"/>
      <c r="H234" s="140"/>
    </row>
    <row r="235" ht="15.75" customHeight="1">
      <c r="B235" s="140"/>
      <c r="C235" s="141"/>
      <c r="D235" s="142"/>
      <c r="E235" s="143"/>
      <c r="F235" s="140"/>
      <c r="G235" s="140"/>
      <c r="H235" s="140"/>
    </row>
    <row r="236" ht="15.75" customHeight="1">
      <c r="B236" s="140"/>
      <c r="C236" s="141"/>
      <c r="D236" s="142"/>
      <c r="E236" s="143"/>
      <c r="F236" s="140"/>
      <c r="G236" s="140"/>
      <c r="H236" s="140"/>
    </row>
    <row r="237" ht="15.75" customHeight="1">
      <c r="B237" s="140"/>
      <c r="C237" s="141"/>
      <c r="D237" s="142"/>
      <c r="E237" s="143"/>
      <c r="F237" s="140"/>
      <c r="G237" s="140"/>
      <c r="H237" s="140"/>
    </row>
    <row r="238" ht="15.75" customHeight="1">
      <c r="B238" s="140"/>
      <c r="C238" s="141"/>
      <c r="D238" s="142"/>
      <c r="E238" s="143"/>
      <c r="F238" s="140"/>
      <c r="G238" s="140"/>
      <c r="H238" s="140"/>
    </row>
    <row r="239" ht="15.75" customHeight="1">
      <c r="B239" s="140"/>
      <c r="C239" s="141"/>
      <c r="D239" s="142"/>
      <c r="E239" s="143"/>
      <c r="F239" s="140"/>
      <c r="G239" s="140"/>
      <c r="H239" s="140"/>
    </row>
    <row r="240" ht="15.75" customHeight="1">
      <c r="B240" s="140"/>
      <c r="C240" s="141"/>
      <c r="D240" s="142"/>
      <c r="E240" s="143"/>
      <c r="F240" s="140"/>
      <c r="G240" s="140"/>
      <c r="H240" s="140"/>
    </row>
    <row r="241" ht="15.75" customHeight="1">
      <c r="B241" s="140"/>
      <c r="C241" s="141"/>
      <c r="D241" s="142"/>
      <c r="E241" s="143"/>
      <c r="F241" s="140"/>
      <c r="G241" s="140"/>
      <c r="H241" s="140"/>
    </row>
    <row r="242" ht="15.75" customHeight="1">
      <c r="B242" s="140"/>
      <c r="C242" s="141"/>
      <c r="D242" s="142"/>
      <c r="E242" s="143"/>
      <c r="F242" s="140"/>
      <c r="G242" s="140"/>
      <c r="H242" s="140"/>
    </row>
    <row r="243" ht="15.75" customHeight="1">
      <c r="B243" s="140"/>
      <c r="C243" s="141"/>
      <c r="D243" s="142"/>
      <c r="E243" s="143"/>
      <c r="F243" s="140"/>
      <c r="G243" s="140"/>
      <c r="H243" s="140"/>
    </row>
    <row r="244" ht="15.75" customHeight="1">
      <c r="B244" s="140"/>
      <c r="C244" s="141"/>
      <c r="D244" s="142"/>
      <c r="E244" s="143"/>
      <c r="F244" s="140"/>
      <c r="G244" s="140"/>
      <c r="H244" s="140"/>
    </row>
    <row r="245" ht="15.75" customHeight="1">
      <c r="B245" s="140"/>
      <c r="C245" s="141"/>
      <c r="D245" s="142"/>
      <c r="E245" s="143"/>
      <c r="F245" s="140"/>
      <c r="G245" s="140"/>
      <c r="H245" s="140"/>
    </row>
    <row r="246" ht="15.75" customHeight="1">
      <c r="B246" s="140"/>
      <c r="C246" s="141"/>
      <c r="D246" s="142"/>
      <c r="E246" s="143"/>
      <c r="F246" s="140"/>
      <c r="G246" s="140"/>
      <c r="H246" s="140"/>
    </row>
    <row r="247" ht="15.75" customHeight="1">
      <c r="B247" s="140"/>
      <c r="C247" s="141"/>
      <c r="D247" s="142"/>
      <c r="E247" s="143"/>
      <c r="F247" s="140"/>
      <c r="G247" s="140"/>
      <c r="H247" s="140"/>
    </row>
    <row r="248" ht="15.75" customHeight="1">
      <c r="B248" s="140"/>
      <c r="C248" s="141"/>
      <c r="D248" s="142"/>
      <c r="E248" s="143"/>
      <c r="F248" s="140"/>
      <c r="G248" s="140"/>
      <c r="H248" s="140"/>
    </row>
    <row r="249" ht="15.75" customHeight="1">
      <c r="B249" s="140"/>
      <c r="C249" s="141"/>
      <c r="D249" s="142"/>
      <c r="E249" s="143"/>
      <c r="F249" s="140"/>
      <c r="G249" s="140"/>
      <c r="H249" s="140"/>
    </row>
    <row r="250" ht="15.75" customHeight="1">
      <c r="B250" s="140"/>
      <c r="C250" s="141"/>
      <c r="D250" s="142"/>
      <c r="E250" s="143"/>
      <c r="F250" s="140"/>
      <c r="G250" s="140"/>
      <c r="H250" s="140"/>
    </row>
    <row r="251" ht="15.75" customHeight="1">
      <c r="B251" s="140"/>
      <c r="C251" s="141"/>
      <c r="D251" s="142"/>
      <c r="E251" s="143"/>
      <c r="F251" s="140"/>
      <c r="G251" s="140"/>
      <c r="H251" s="140"/>
    </row>
    <row r="252" ht="15.75" customHeight="1">
      <c r="B252" s="140"/>
      <c r="C252" s="141"/>
      <c r="D252" s="142"/>
      <c r="E252" s="143"/>
      <c r="F252" s="140"/>
      <c r="G252" s="140"/>
      <c r="H252" s="140"/>
    </row>
    <row r="253" ht="15.75" customHeight="1">
      <c r="B253" s="140"/>
      <c r="C253" s="141"/>
      <c r="D253" s="142"/>
      <c r="E253" s="143"/>
      <c r="F253" s="140"/>
      <c r="G253" s="140"/>
      <c r="H253" s="140"/>
    </row>
    <row r="254" ht="15.75" customHeight="1">
      <c r="B254" s="140"/>
      <c r="C254" s="141"/>
      <c r="D254" s="142"/>
      <c r="E254" s="143"/>
      <c r="F254" s="140"/>
      <c r="G254" s="140"/>
      <c r="H254" s="140"/>
    </row>
    <row r="255" ht="15.75" customHeight="1">
      <c r="B255" s="140"/>
      <c r="C255" s="141"/>
      <c r="D255" s="142"/>
      <c r="E255" s="143"/>
      <c r="F255" s="140"/>
      <c r="G255" s="140"/>
      <c r="H255" s="140"/>
    </row>
    <row r="256" ht="15.75" customHeight="1">
      <c r="B256" s="140"/>
      <c r="C256" s="141"/>
      <c r="D256" s="142"/>
      <c r="E256" s="143"/>
      <c r="F256" s="140"/>
      <c r="G256" s="140"/>
      <c r="H256" s="140"/>
    </row>
    <row r="257" ht="15.75" customHeight="1">
      <c r="B257" s="140"/>
      <c r="C257" s="141"/>
      <c r="D257" s="142"/>
      <c r="E257" s="143"/>
      <c r="F257" s="140"/>
      <c r="G257" s="140"/>
      <c r="H257" s="140"/>
    </row>
    <row r="258" ht="15.75" customHeight="1">
      <c r="B258" s="140"/>
      <c r="C258" s="141"/>
      <c r="D258" s="142"/>
      <c r="E258" s="143"/>
      <c r="F258" s="140"/>
      <c r="G258" s="140"/>
      <c r="H258" s="140"/>
    </row>
    <row r="259" ht="15.75" customHeight="1">
      <c r="B259" s="140"/>
      <c r="C259" s="141"/>
      <c r="D259" s="142"/>
      <c r="E259" s="143"/>
      <c r="F259" s="140"/>
      <c r="G259" s="140"/>
      <c r="H259" s="140"/>
    </row>
    <row r="260" ht="15.75" customHeight="1">
      <c r="B260" s="140"/>
      <c r="C260" s="141"/>
      <c r="D260" s="142"/>
      <c r="E260" s="143"/>
      <c r="F260" s="140"/>
      <c r="G260" s="140"/>
      <c r="H260" s="140"/>
    </row>
    <row r="261" ht="15.75" customHeight="1">
      <c r="B261" s="140"/>
      <c r="C261" s="141"/>
      <c r="D261" s="142"/>
      <c r="E261" s="143"/>
      <c r="F261" s="140"/>
      <c r="G261" s="140"/>
      <c r="H261" s="140"/>
    </row>
    <row r="262" ht="15.75" customHeight="1">
      <c r="B262" s="140"/>
      <c r="C262" s="141"/>
      <c r="D262" s="142"/>
      <c r="E262" s="143"/>
      <c r="F262" s="140"/>
      <c r="G262" s="140"/>
      <c r="H262" s="140"/>
    </row>
    <row r="263" ht="15.75" customHeight="1">
      <c r="B263" s="140"/>
      <c r="C263" s="141"/>
      <c r="D263" s="142"/>
      <c r="E263" s="143"/>
      <c r="F263" s="140"/>
      <c r="G263" s="140"/>
      <c r="H263" s="140"/>
    </row>
    <row r="264" ht="15.75" customHeight="1">
      <c r="B264" s="140"/>
      <c r="C264" s="141"/>
      <c r="D264" s="142"/>
      <c r="E264" s="143"/>
      <c r="F264" s="140"/>
      <c r="G264" s="140"/>
      <c r="H264" s="140"/>
    </row>
    <row r="265" ht="15.75" customHeight="1">
      <c r="B265" s="140"/>
      <c r="C265" s="141"/>
      <c r="D265" s="142"/>
      <c r="E265" s="143"/>
      <c r="F265" s="140"/>
      <c r="G265" s="140"/>
      <c r="H265" s="140"/>
    </row>
    <row r="266" ht="15.75" customHeight="1">
      <c r="B266" s="140"/>
      <c r="C266" s="141"/>
      <c r="D266" s="142"/>
      <c r="E266" s="143"/>
      <c r="F266" s="140"/>
      <c r="G266" s="140"/>
      <c r="H266" s="140"/>
    </row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7">
    <mergeCell ref="B35:C35"/>
    <mergeCell ref="B36:C36"/>
    <mergeCell ref="B39:C39"/>
    <mergeCell ref="B40:C40"/>
    <mergeCell ref="B28:C28"/>
    <mergeCell ref="B29:C29"/>
    <mergeCell ref="B30:C30"/>
    <mergeCell ref="B31:C31"/>
    <mergeCell ref="B32:C32"/>
    <mergeCell ref="B33:C33"/>
    <mergeCell ref="B34:C34"/>
    <mergeCell ref="B16:C16"/>
    <mergeCell ref="B17:C17"/>
    <mergeCell ref="B18:C18"/>
    <mergeCell ref="B19:C19"/>
    <mergeCell ref="B23:C23"/>
    <mergeCell ref="B24:C24"/>
    <mergeCell ref="B25:C25"/>
    <mergeCell ref="B26:C26"/>
    <mergeCell ref="B27:C27"/>
    <mergeCell ref="B37:C37"/>
    <mergeCell ref="B41:C41"/>
    <mergeCell ref="B42:C42"/>
    <mergeCell ref="B43:C43"/>
    <mergeCell ref="B44:C44"/>
    <mergeCell ref="B45:C45"/>
    <mergeCell ref="B47:C47"/>
    <mergeCell ref="B48:C48"/>
    <mergeCell ref="B49:C49"/>
    <mergeCell ref="B50:C50"/>
    <mergeCell ref="B51:C51"/>
    <mergeCell ref="B52:C52"/>
    <mergeCell ref="B53:C53"/>
    <mergeCell ref="B54:C54"/>
    <mergeCell ref="B11:C11"/>
    <mergeCell ref="B12:C12"/>
    <mergeCell ref="B13:C13"/>
    <mergeCell ref="B14:C14"/>
    <mergeCell ref="B20:C20"/>
    <mergeCell ref="F20:F21"/>
    <mergeCell ref="B21:C21"/>
    <mergeCell ref="D5:H5"/>
    <mergeCell ref="B6:C6"/>
    <mergeCell ref="B7:C7"/>
    <mergeCell ref="B10:C10"/>
    <mergeCell ref="G10:G21"/>
    <mergeCell ref="H10:H21"/>
    <mergeCell ref="B15:C15"/>
    <mergeCell ref="F10:F13"/>
    <mergeCell ref="F15:F18"/>
    <mergeCell ref="F24:F27"/>
    <mergeCell ref="G24:G37"/>
    <mergeCell ref="H24:H37"/>
    <mergeCell ref="F29:F32"/>
    <mergeCell ref="F34:F37"/>
    <mergeCell ref="B56:C56"/>
    <mergeCell ref="B57:C57"/>
    <mergeCell ref="B58:C58"/>
    <mergeCell ref="B59:C59"/>
    <mergeCell ref="B61:C61"/>
    <mergeCell ref="B62:C62"/>
    <mergeCell ref="B63:C63"/>
    <mergeCell ref="B64:C64"/>
    <mergeCell ref="F57:F59"/>
    <mergeCell ref="G57:G59"/>
    <mergeCell ref="H57:H59"/>
    <mergeCell ref="F62:F64"/>
    <mergeCell ref="G62:G64"/>
    <mergeCell ref="H62:H64"/>
    <mergeCell ref="B66:G66"/>
    <mergeCell ref="F40:F45"/>
    <mergeCell ref="G40:G45"/>
    <mergeCell ref="H40:H45"/>
    <mergeCell ref="F48:F49"/>
    <mergeCell ref="G48:G54"/>
    <mergeCell ref="H48:H54"/>
    <mergeCell ref="F51:F54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1.43"/>
    <col customWidth="1" min="2" max="2" width="64.29"/>
    <col customWidth="1" min="3" max="3" width="10.86"/>
    <col customWidth="1" min="4" max="4" width="12.43"/>
    <col customWidth="1" min="5" max="5" width="11.29"/>
    <col customWidth="1" min="6" max="8" width="12.43"/>
    <col customWidth="1" min="9" max="9" width="5.71"/>
    <col customWidth="1" min="10" max="18" width="11.43"/>
    <col customWidth="1" min="19" max="26" width="10.0"/>
  </cols>
  <sheetData>
    <row r="1">
      <c r="A1" s="73"/>
      <c r="B1" s="74"/>
      <c r="C1" s="205"/>
      <c r="D1" s="74"/>
      <c r="E1" s="74"/>
      <c r="F1" s="74"/>
      <c r="G1" s="74"/>
      <c r="H1" s="74"/>
      <c r="I1" s="74"/>
      <c r="J1" s="76" t="s">
        <v>109</v>
      </c>
      <c r="K1" s="76" t="s">
        <v>2</v>
      </c>
      <c r="L1" s="76" t="s">
        <v>3</v>
      </c>
      <c r="M1" s="76" t="s">
        <v>4</v>
      </c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</row>
    <row r="2">
      <c r="A2" s="73"/>
      <c r="B2" s="74"/>
      <c r="C2" s="205"/>
      <c r="D2" s="74"/>
      <c r="E2" s="74"/>
      <c r="F2" s="74"/>
      <c r="G2" s="74"/>
      <c r="H2" s="74"/>
      <c r="I2" s="74"/>
      <c r="J2" s="77" t="s">
        <v>6</v>
      </c>
      <c r="K2" s="76" t="s">
        <v>7</v>
      </c>
      <c r="L2" s="76" t="s">
        <v>8</v>
      </c>
      <c r="M2" s="76" t="s">
        <v>9</v>
      </c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</row>
    <row r="3">
      <c r="A3" s="73"/>
      <c r="B3" s="78" t="s">
        <v>10</v>
      </c>
      <c r="C3" s="146"/>
      <c r="D3" s="78"/>
      <c r="E3" s="78"/>
      <c r="F3" s="74"/>
      <c r="G3" s="74"/>
      <c r="H3" s="74"/>
      <c r="I3" s="74"/>
      <c r="J3" s="79">
        <v>0.145</v>
      </c>
      <c r="K3" s="79">
        <v>0.37</v>
      </c>
      <c r="L3" s="79">
        <v>0.725</v>
      </c>
      <c r="M3" s="79">
        <v>1.0</v>
      </c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</row>
    <row r="4" ht="15.75" customHeight="1">
      <c r="A4" s="73"/>
      <c r="B4" s="74"/>
      <c r="C4" s="205"/>
      <c r="D4" s="74"/>
      <c r="E4" s="74"/>
      <c r="F4" s="74"/>
      <c r="G4" s="74"/>
      <c r="H4" s="74"/>
      <c r="I4" s="74"/>
      <c r="J4" s="79">
        <f t="shared" ref="J4:M4" si="1">SUM(J5,J9,J24,J41,J49,J56,J65,J70, )</f>
        <v>0.145</v>
      </c>
      <c r="K4" s="79">
        <f t="shared" si="1"/>
        <v>0.37</v>
      </c>
      <c r="L4" s="79">
        <f t="shared" si="1"/>
        <v>0.725</v>
      </c>
      <c r="M4" s="79">
        <f t="shared" si="1"/>
        <v>1</v>
      </c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</row>
    <row r="5" ht="15.75" customHeight="1">
      <c r="A5" s="73"/>
      <c r="B5" s="148" t="s">
        <v>173</v>
      </c>
      <c r="C5" s="149">
        <v>0.125</v>
      </c>
      <c r="D5" s="206"/>
      <c r="E5" s="206"/>
      <c r="F5" s="206"/>
      <c r="G5" s="206"/>
      <c r="H5" s="207"/>
      <c r="I5" s="74"/>
      <c r="J5" s="208">
        <f t="shared" ref="J5:M5" si="2">SUM(J6)</f>
        <v>0.018125</v>
      </c>
      <c r="K5" s="208">
        <f t="shared" si="2"/>
        <v>0.04625</v>
      </c>
      <c r="L5" s="208">
        <f t="shared" si="2"/>
        <v>0.090625</v>
      </c>
      <c r="M5" s="209">
        <f t="shared" si="2"/>
        <v>0.125</v>
      </c>
      <c r="N5" s="73"/>
      <c r="O5" s="210">
        <f t="shared" ref="O5:R5" si="3">SUM(J7:J8,J11:J14,J16:J19,J21:J23,J26:J28,J30:J33,J35:J37,J39:J40,J43:J48,J51,J53,J55,J58:J59,J61:J64,J67,J69,J72:J75, )</f>
        <v>0.145</v>
      </c>
      <c r="P5" s="210">
        <f t="shared" si="3"/>
        <v>0.37</v>
      </c>
      <c r="Q5" s="210">
        <f t="shared" si="3"/>
        <v>0.725</v>
      </c>
      <c r="R5" s="210">
        <f t="shared" si="3"/>
        <v>1</v>
      </c>
      <c r="S5" s="73"/>
      <c r="T5" s="73"/>
      <c r="U5" s="73"/>
      <c r="V5" s="73"/>
      <c r="W5" s="73"/>
      <c r="X5" s="73"/>
      <c r="Y5" s="73"/>
      <c r="Z5" s="73"/>
    </row>
    <row r="6" ht="15.75" customHeight="1">
      <c r="A6" s="73"/>
      <c r="B6" s="202" t="s">
        <v>13</v>
      </c>
      <c r="C6" s="152"/>
      <c r="D6" s="86" t="s">
        <v>111</v>
      </c>
      <c r="E6" s="89" t="s">
        <v>112</v>
      </c>
      <c r="F6" s="157" t="s">
        <v>148</v>
      </c>
      <c r="G6" s="157" t="s">
        <v>114</v>
      </c>
      <c r="H6" s="158" t="s">
        <v>115</v>
      </c>
      <c r="I6" s="74"/>
      <c r="J6" s="211">
        <f t="shared" ref="J6:M6" si="4">SUM(J7:J8)</f>
        <v>0.018125</v>
      </c>
      <c r="K6" s="211">
        <f t="shared" si="4"/>
        <v>0.04625</v>
      </c>
      <c r="L6" s="211">
        <f t="shared" si="4"/>
        <v>0.090625</v>
      </c>
      <c r="M6" s="92">
        <f t="shared" si="4"/>
        <v>0.125</v>
      </c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</row>
    <row r="7">
      <c r="A7" s="73"/>
      <c r="B7" s="174" t="s">
        <v>21</v>
      </c>
      <c r="C7" s="175"/>
      <c r="D7" s="212"/>
      <c r="E7" s="96">
        <f t="shared" ref="E7:E8" si="7">IF(D7="NA",0,IF(D7="N",0,IF(D7="L",J7,IF(D7="M",K7,IF(D7="G",L7,IF(D7="C",M7,IF(D7="",0,"ERROR")))))))</f>
        <v>0</v>
      </c>
      <c r="F7" s="97">
        <f t="shared" ref="F7:G7" si="5">SUM(E7:E8)</f>
        <v>0</v>
      </c>
      <c r="G7" s="98">
        <f t="shared" si="5"/>
        <v>0</v>
      </c>
      <c r="H7" s="99">
        <f>IF(G7&lt;C5/2,G7,C5)</f>
        <v>0</v>
      </c>
      <c r="I7" s="74"/>
      <c r="J7" s="100">
        <f t="shared" ref="J7:M7" si="6">(J3/8)/2</f>
        <v>0.0090625</v>
      </c>
      <c r="K7" s="100">
        <f t="shared" si="6"/>
        <v>0.023125</v>
      </c>
      <c r="L7" s="100">
        <f t="shared" si="6"/>
        <v>0.0453125</v>
      </c>
      <c r="M7" s="100">
        <f t="shared" si="6"/>
        <v>0.0625</v>
      </c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</row>
    <row r="8" ht="15.75" customHeight="1">
      <c r="A8" s="73"/>
      <c r="B8" s="213" t="s">
        <v>24</v>
      </c>
      <c r="C8" s="214"/>
      <c r="D8" s="215"/>
      <c r="E8" s="132">
        <f t="shared" si="7"/>
        <v>0</v>
      </c>
      <c r="F8" s="105"/>
      <c r="G8" s="106"/>
      <c r="H8" s="106"/>
      <c r="I8" s="74"/>
      <c r="J8" s="100">
        <f t="shared" ref="J8:M8" si="8">J7</f>
        <v>0.0090625</v>
      </c>
      <c r="K8" s="100">
        <f t="shared" si="8"/>
        <v>0.023125</v>
      </c>
      <c r="L8" s="100">
        <f t="shared" si="8"/>
        <v>0.0453125</v>
      </c>
      <c r="M8" s="100">
        <f t="shared" si="8"/>
        <v>0.0625</v>
      </c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</row>
    <row r="9" ht="15.75" customHeight="1">
      <c r="A9" s="73"/>
      <c r="B9" s="148" t="s">
        <v>149</v>
      </c>
      <c r="C9" s="149">
        <v>0.125</v>
      </c>
      <c r="D9" s="82"/>
      <c r="E9" s="121"/>
      <c r="F9" s="82"/>
      <c r="G9" s="82"/>
      <c r="H9" s="84"/>
      <c r="I9" s="74"/>
      <c r="J9" s="209">
        <f t="shared" ref="J9:M9" si="9">SUM(J10,J15,J20)</f>
        <v>0.018125</v>
      </c>
      <c r="K9" s="209">
        <f t="shared" si="9"/>
        <v>0.04625</v>
      </c>
      <c r="L9" s="209">
        <f t="shared" si="9"/>
        <v>0.090625</v>
      </c>
      <c r="M9" s="209">
        <f t="shared" si="9"/>
        <v>0.125</v>
      </c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</row>
    <row r="10" ht="15.75" customHeight="1">
      <c r="A10" s="73"/>
      <c r="B10" s="202" t="s">
        <v>174</v>
      </c>
      <c r="C10" s="152"/>
      <c r="D10" s="86" t="s">
        <v>111</v>
      </c>
      <c r="E10" s="128" t="s">
        <v>112</v>
      </c>
      <c r="F10" s="197" t="s">
        <v>148</v>
      </c>
      <c r="G10" s="157" t="s">
        <v>114</v>
      </c>
      <c r="H10" s="158" t="s">
        <v>115</v>
      </c>
      <c r="I10" s="74"/>
      <c r="J10" s="92">
        <f t="shared" ref="J10:M10" si="10">(J3/8)/3</f>
        <v>0.006041666667</v>
      </c>
      <c r="K10" s="92">
        <f t="shared" si="10"/>
        <v>0.01541666667</v>
      </c>
      <c r="L10" s="92">
        <f t="shared" si="10"/>
        <v>0.03020833333</v>
      </c>
      <c r="M10" s="92">
        <f t="shared" si="10"/>
        <v>0.04166666667</v>
      </c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</row>
    <row r="11">
      <c r="A11" s="73"/>
      <c r="B11" s="174" t="s">
        <v>151</v>
      </c>
      <c r="C11" s="175"/>
      <c r="D11" s="216"/>
      <c r="E11" s="96">
        <f t="shared" ref="E11:E14" si="12">IF(D11="NA",0,IF(D11="N",0,IF(D11="L",J11,IF(D11="M",K11,IF(D11="G",L11,IF(D11="C",M11,IF(D11="",0,"ERROR")))))))</f>
        <v>0</v>
      </c>
      <c r="F11" s="97">
        <f>SUM(E11:E14)</f>
        <v>0</v>
      </c>
      <c r="G11" s="98">
        <f>SUM(F11,F16,F21)</f>
        <v>0</v>
      </c>
      <c r="H11" s="99">
        <f>IF(G11&lt;C9/2,G11,C9)</f>
        <v>0</v>
      </c>
      <c r="I11" s="74"/>
      <c r="J11" s="100">
        <f t="shared" ref="J11:M11" si="11">J10/4</f>
        <v>0.001510416667</v>
      </c>
      <c r="K11" s="100">
        <f t="shared" si="11"/>
        <v>0.003854166667</v>
      </c>
      <c r="L11" s="100">
        <f t="shared" si="11"/>
        <v>0.007552083333</v>
      </c>
      <c r="M11" s="100">
        <f t="shared" si="11"/>
        <v>0.01041666667</v>
      </c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</row>
    <row r="12">
      <c r="A12" s="73"/>
      <c r="B12" s="182" t="s">
        <v>30</v>
      </c>
      <c r="C12" s="179"/>
      <c r="D12" s="217"/>
      <c r="E12" s="131">
        <f t="shared" si="12"/>
        <v>0</v>
      </c>
      <c r="F12" s="105"/>
      <c r="G12" s="106"/>
      <c r="H12" s="106"/>
      <c r="I12" s="74"/>
      <c r="J12" s="100">
        <f t="shared" ref="J12:M12" si="13">J11</f>
        <v>0.001510416667</v>
      </c>
      <c r="K12" s="100">
        <f t="shared" si="13"/>
        <v>0.003854166667</v>
      </c>
      <c r="L12" s="100">
        <f t="shared" si="13"/>
        <v>0.007552083333</v>
      </c>
      <c r="M12" s="100">
        <f t="shared" si="13"/>
        <v>0.01041666667</v>
      </c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</row>
    <row r="13">
      <c r="A13" s="73"/>
      <c r="B13" s="182" t="s">
        <v>152</v>
      </c>
      <c r="C13" s="179"/>
      <c r="D13" s="217"/>
      <c r="E13" s="131">
        <f t="shared" si="12"/>
        <v>0</v>
      </c>
      <c r="F13" s="105"/>
      <c r="G13" s="106"/>
      <c r="H13" s="106"/>
      <c r="I13" s="74"/>
      <c r="J13" s="100">
        <f t="shared" ref="J13:M13" si="14">J12</f>
        <v>0.001510416667</v>
      </c>
      <c r="K13" s="100">
        <f t="shared" si="14"/>
        <v>0.003854166667</v>
      </c>
      <c r="L13" s="100">
        <f t="shared" si="14"/>
        <v>0.007552083333</v>
      </c>
      <c r="M13" s="100">
        <f t="shared" si="14"/>
        <v>0.01041666667</v>
      </c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</row>
    <row r="14" ht="15.75" customHeight="1">
      <c r="A14" s="73"/>
      <c r="B14" s="183" t="s">
        <v>32</v>
      </c>
      <c r="C14" s="184"/>
      <c r="D14" s="218"/>
      <c r="E14" s="219">
        <f t="shared" si="12"/>
        <v>0</v>
      </c>
      <c r="F14" s="133"/>
      <c r="G14" s="106"/>
      <c r="H14" s="106"/>
      <c r="I14" s="74"/>
      <c r="J14" s="100">
        <f t="shared" ref="J14:M14" si="15">J13</f>
        <v>0.001510416667</v>
      </c>
      <c r="K14" s="100">
        <f t="shared" si="15"/>
        <v>0.003854166667</v>
      </c>
      <c r="L14" s="100">
        <f t="shared" si="15"/>
        <v>0.007552083333</v>
      </c>
      <c r="M14" s="100">
        <f t="shared" si="15"/>
        <v>0.01041666667</v>
      </c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</row>
    <row r="15" ht="15.75" customHeight="1">
      <c r="A15" s="73"/>
      <c r="B15" s="202" t="s">
        <v>33</v>
      </c>
      <c r="C15" s="152"/>
      <c r="D15" s="220" t="s">
        <v>111</v>
      </c>
      <c r="E15" s="89" t="s">
        <v>112</v>
      </c>
      <c r="F15" s="221" t="s">
        <v>114</v>
      </c>
      <c r="G15" s="106"/>
      <c r="H15" s="106"/>
      <c r="I15" s="74"/>
      <c r="J15" s="92">
        <f t="shared" ref="J15:M15" si="16">(J3/8)/3</f>
        <v>0.006041666667</v>
      </c>
      <c r="K15" s="92">
        <f t="shared" si="16"/>
        <v>0.01541666667</v>
      </c>
      <c r="L15" s="92">
        <f t="shared" si="16"/>
        <v>0.03020833333</v>
      </c>
      <c r="M15" s="92">
        <f t="shared" si="16"/>
        <v>0.04166666667</v>
      </c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</row>
    <row r="16">
      <c r="A16" s="73"/>
      <c r="B16" s="174" t="s">
        <v>154</v>
      </c>
      <c r="C16" s="175"/>
      <c r="D16" s="216"/>
      <c r="E16" s="104">
        <f t="shared" ref="E16:E19" si="18">IF(D16="NA",0,IF(D16="N",0,IF(D16="L",J16,IF(D16="M",K16,IF(D16="G",L16,IF(D16="C",M16,IF(D16="",0,"ERROR")))))))</f>
        <v>0</v>
      </c>
      <c r="F16" s="97">
        <f>SUM(E16:E19)</f>
        <v>0</v>
      </c>
      <c r="G16" s="106"/>
      <c r="H16" s="106"/>
      <c r="I16" s="74"/>
      <c r="J16" s="100">
        <f t="shared" ref="J16:M16" si="17">J15/4</f>
        <v>0.001510416667</v>
      </c>
      <c r="K16" s="100">
        <f t="shared" si="17"/>
        <v>0.003854166667</v>
      </c>
      <c r="L16" s="100">
        <f t="shared" si="17"/>
        <v>0.007552083333</v>
      </c>
      <c r="M16" s="100">
        <f t="shared" si="17"/>
        <v>0.01041666667</v>
      </c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</row>
    <row r="17">
      <c r="A17" s="73"/>
      <c r="B17" s="182" t="s">
        <v>35</v>
      </c>
      <c r="C17" s="179"/>
      <c r="D17" s="217"/>
      <c r="E17" s="131">
        <f t="shared" si="18"/>
        <v>0</v>
      </c>
      <c r="F17" s="105"/>
      <c r="G17" s="106"/>
      <c r="H17" s="106"/>
      <c r="I17" s="74"/>
      <c r="J17" s="100">
        <f t="shared" ref="J17:M17" si="19">J16</f>
        <v>0.001510416667</v>
      </c>
      <c r="K17" s="100">
        <f t="shared" si="19"/>
        <v>0.003854166667</v>
      </c>
      <c r="L17" s="100">
        <f t="shared" si="19"/>
        <v>0.007552083333</v>
      </c>
      <c r="M17" s="100">
        <f t="shared" si="19"/>
        <v>0.01041666667</v>
      </c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</row>
    <row r="18">
      <c r="A18" s="73"/>
      <c r="B18" s="182" t="s">
        <v>155</v>
      </c>
      <c r="C18" s="179"/>
      <c r="D18" s="217"/>
      <c r="E18" s="131">
        <f t="shared" si="18"/>
        <v>0</v>
      </c>
      <c r="F18" s="105"/>
      <c r="G18" s="106"/>
      <c r="H18" s="106"/>
      <c r="I18" s="74"/>
      <c r="J18" s="100">
        <f t="shared" ref="J18:M18" si="20">J17</f>
        <v>0.001510416667</v>
      </c>
      <c r="K18" s="100">
        <f t="shared" si="20"/>
        <v>0.003854166667</v>
      </c>
      <c r="L18" s="100">
        <f t="shared" si="20"/>
        <v>0.007552083333</v>
      </c>
      <c r="M18" s="100">
        <f t="shared" si="20"/>
        <v>0.01041666667</v>
      </c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</row>
    <row r="19" ht="15.75" customHeight="1">
      <c r="A19" s="73"/>
      <c r="B19" s="183" t="s">
        <v>32</v>
      </c>
      <c r="C19" s="184"/>
      <c r="D19" s="218"/>
      <c r="E19" s="132">
        <f t="shared" si="18"/>
        <v>0</v>
      </c>
      <c r="F19" s="133"/>
      <c r="G19" s="106"/>
      <c r="H19" s="106"/>
      <c r="I19" s="74"/>
      <c r="J19" s="100">
        <f t="shared" ref="J19:M19" si="21">J18</f>
        <v>0.001510416667</v>
      </c>
      <c r="K19" s="100">
        <f t="shared" si="21"/>
        <v>0.003854166667</v>
      </c>
      <c r="L19" s="100">
        <f t="shared" si="21"/>
        <v>0.007552083333</v>
      </c>
      <c r="M19" s="100">
        <f t="shared" si="21"/>
        <v>0.01041666667</v>
      </c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</row>
    <row r="20" ht="15.75" customHeight="1">
      <c r="A20" s="73"/>
      <c r="B20" s="202" t="s">
        <v>37</v>
      </c>
      <c r="C20" s="152"/>
      <c r="D20" s="220" t="s">
        <v>111</v>
      </c>
      <c r="E20" s="222" t="s">
        <v>112</v>
      </c>
      <c r="F20" s="221" t="s">
        <v>114</v>
      </c>
      <c r="G20" s="106"/>
      <c r="H20" s="106"/>
      <c r="I20" s="74"/>
      <c r="J20" s="92">
        <f t="shared" ref="J20:M20" si="22">(J3/8)/3</f>
        <v>0.006041666667</v>
      </c>
      <c r="K20" s="92">
        <f t="shared" si="22"/>
        <v>0.01541666667</v>
      </c>
      <c r="L20" s="92">
        <f t="shared" si="22"/>
        <v>0.03020833333</v>
      </c>
      <c r="M20" s="92">
        <f t="shared" si="22"/>
        <v>0.04166666667</v>
      </c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</row>
    <row r="21" ht="15.75" customHeight="1">
      <c r="A21" s="73"/>
      <c r="B21" s="174" t="s">
        <v>38</v>
      </c>
      <c r="C21" s="175"/>
      <c r="D21" s="216"/>
      <c r="E21" s="104">
        <f t="shared" ref="E21:E23" si="24">IF(D21="NA",0,IF(D21="N",0,IF(D21="L",J21,IF(D21="M",K21,IF(D21="G",L21,IF(D21="C",M21,IF(D21="",0,"ERROR")))))))</f>
        <v>0</v>
      </c>
      <c r="F21" s="97">
        <f>SUM(E21:E23)</f>
        <v>0</v>
      </c>
      <c r="G21" s="106"/>
      <c r="H21" s="106"/>
      <c r="I21" s="74"/>
      <c r="J21" s="100">
        <f t="shared" ref="J21:M21" si="23">J20/3</f>
        <v>0.002013888889</v>
      </c>
      <c r="K21" s="100">
        <f t="shared" si="23"/>
        <v>0.005138888889</v>
      </c>
      <c r="L21" s="100">
        <f t="shared" si="23"/>
        <v>0.01006944444</v>
      </c>
      <c r="M21" s="100">
        <f t="shared" si="23"/>
        <v>0.01388888889</v>
      </c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</row>
    <row r="22" ht="15.75" customHeight="1">
      <c r="A22" s="73"/>
      <c r="B22" s="223" t="s">
        <v>175</v>
      </c>
      <c r="C22" s="179"/>
      <c r="D22" s="217"/>
      <c r="E22" s="131">
        <f t="shared" si="24"/>
        <v>0</v>
      </c>
      <c r="F22" s="105"/>
      <c r="G22" s="106"/>
      <c r="H22" s="106"/>
      <c r="I22" s="74"/>
      <c r="J22" s="100">
        <f t="shared" ref="J22:M22" si="25">J21</f>
        <v>0.002013888889</v>
      </c>
      <c r="K22" s="100">
        <f t="shared" si="25"/>
        <v>0.005138888889</v>
      </c>
      <c r="L22" s="100">
        <f t="shared" si="25"/>
        <v>0.01006944444</v>
      </c>
      <c r="M22" s="100">
        <f t="shared" si="25"/>
        <v>0.01388888889</v>
      </c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</row>
    <row r="23" ht="15.75" customHeight="1">
      <c r="A23" s="73"/>
      <c r="B23" s="224" t="s">
        <v>176</v>
      </c>
      <c r="C23" s="214"/>
      <c r="D23" s="225"/>
      <c r="E23" s="132">
        <f t="shared" si="24"/>
        <v>0</v>
      </c>
      <c r="F23" s="105"/>
      <c r="G23" s="106"/>
      <c r="H23" s="106"/>
      <c r="I23" s="74"/>
      <c r="J23" s="100">
        <f t="shared" ref="J23:M23" si="26">J22</f>
        <v>0.002013888889</v>
      </c>
      <c r="K23" s="100">
        <f t="shared" si="26"/>
        <v>0.005138888889</v>
      </c>
      <c r="L23" s="100">
        <f t="shared" si="26"/>
        <v>0.01006944444</v>
      </c>
      <c r="M23" s="100">
        <f t="shared" si="26"/>
        <v>0.01388888889</v>
      </c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</row>
    <row r="24" ht="15.75" customHeight="1">
      <c r="A24" s="73"/>
      <c r="B24" s="148" t="s">
        <v>177</v>
      </c>
      <c r="C24" s="149">
        <v>0.125</v>
      </c>
      <c r="D24" s="206"/>
      <c r="E24" s="226"/>
      <c r="F24" s="206"/>
      <c r="G24" s="206"/>
      <c r="H24" s="207"/>
      <c r="I24" s="74"/>
      <c r="J24" s="209">
        <f t="shared" ref="J24:M24" si="27">SUM(J25,J29,J34,J38)</f>
        <v>0.018125</v>
      </c>
      <c r="K24" s="209">
        <f t="shared" si="27"/>
        <v>0.04625</v>
      </c>
      <c r="L24" s="209">
        <f t="shared" si="27"/>
        <v>0.090625</v>
      </c>
      <c r="M24" s="209">
        <f t="shared" si="27"/>
        <v>0.125</v>
      </c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</row>
    <row r="25" ht="15.75" customHeight="1">
      <c r="A25" s="73"/>
      <c r="B25" s="202" t="s">
        <v>42</v>
      </c>
      <c r="C25" s="152"/>
      <c r="D25" s="86" t="s">
        <v>111</v>
      </c>
      <c r="E25" s="128" t="s">
        <v>112</v>
      </c>
      <c r="F25" s="197" t="s">
        <v>148</v>
      </c>
      <c r="G25" s="157" t="s">
        <v>114</v>
      </c>
      <c r="H25" s="158" t="s">
        <v>115</v>
      </c>
      <c r="I25" s="74"/>
      <c r="J25" s="92">
        <f t="shared" ref="J25:M25" si="28">(J3/8)/4</f>
        <v>0.00453125</v>
      </c>
      <c r="K25" s="92">
        <f t="shared" si="28"/>
        <v>0.0115625</v>
      </c>
      <c r="L25" s="92">
        <f t="shared" si="28"/>
        <v>0.02265625</v>
      </c>
      <c r="M25" s="92">
        <f t="shared" si="28"/>
        <v>0.03125</v>
      </c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</row>
    <row r="26" ht="15.75" customHeight="1">
      <c r="A26" s="73"/>
      <c r="B26" s="174" t="s">
        <v>43</v>
      </c>
      <c r="C26" s="175"/>
      <c r="D26" s="216"/>
      <c r="E26" s="96">
        <f t="shared" ref="E26:E28" si="30">IF(D26="NA",0,IF(D26="N",0,IF(D26="L",J26,IF(D26="M",K26,IF(D26="G",L26,IF(D26="C",M26,IF(D26="",0,"ERROR")))))))</f>
        <v>0</v>
      </c>
      <c r="F26" s="97">
        <f>SUM(E26:E28)</f>
        <v>0</v>
      </c>
      <c r="G26" s="98">
        <f>SUM(F26,F30,F35,F39)</f>
        <v>0</v>
      </c>
      <c r="H26" s="99">
        <f>IF(G26&lt;C24/2,G26,C24)</f>
        <v>0</v>
      </c>
      <c r="I26" s="74"/>
      <c r="J26" s="100">
        <f t="shared" ref="J26:M26" si="29">J25/3</f>
        <v>0.001510416667</v>
      </c>
      <c r="K26" s="100">
        <f t="shared" si="29"/>
        <v>0.003854166667</v>
      </c>
      <c r="L26" s="100">
        <f t="shared" si="29"/>
        <v>0.007552083333</v>
      </c>
      <c r="M26" s="100">
        <f t="shared" si="29"/>
        <v>0.01041666667</v>
      </c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</row>
    <row r="27" ht="15.75" customHeight="1">
      <c r="A27" s="73"/>
      <c r="B27" s="182" t="s">
        <v>44</v>
      </c>
      <c r="C27" s="179"/>
      <c r="D27" s="217"/>
      <c r="E27" s="131">
        <f t="shared" si="30"/>
        <v>0</v>
      </c>
      <c r="F27" s="105"/>
      <c r="G27" s="106"/>
      <c r="H27" s="106"/>
      <c r="I27" s="74"/>
      <c r="J27" s="100">
        <f t="shared" ref="J27:M27" si="31">J26</f>
        <v>0.001510416667</v>
      </c>
      <c r="K27" s="100">
        <f t="shared" si="31"/>
        <v>0.003854166667</v>
      </c>
      <c r="L27" s="100">
        <f t="shared" si="31"/>
        <v>0.007552083333</v>
      </c>
      <c r="M27" s="100">
        <f t="shared" si="31"/>
        <v>0.01041666667</v>
      </c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</row>
    <row r="28" ht="15.75" customHeight="1">
      <c r="A28" s="73"/>
      <c r="B28" s="183" t="s">
        <v>45</v>
      </c>
      <c r="C28" s="184"/>
      <c r="D28" s="218"/>
      <c r="E28" s="219">
        <f t="shared" si="30"/>
        <v>0</v>
      </c>
      <c r="F28" s="133"/>
      <c r="G28" s="106"/>
      <c r="H28" s="106"/>
      <c r="I28" s="74"/>
      <c r="J28" s="100">
        <f t="shared" ref="J28:M28" si="32">J27</f>
        <v>0.001510416667</v>
      </c>
      <c r="K28" s="100">
        <f t="shared" si="32"/>
        <v>0.003854166667</v>
      </c>
      <c r="L28" s="100">
        <f t="shared" si="32"/>
        <v>0.007552083333</v>
      </c>
      <c r="M28" s="100">
        <f t="shared" si="32"/>
        <v>0.01041666667</v>
      </c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</row>
    <row r="29" ht="15.75" customHeight="1">
      <c r="A29" s="73"/>
      <c r="B29" s="202" t="s">
        <v>46</v>
      </c>
      <c r="C29" s="152"/>
      <c r="D29" s="220" t="s">
        <v>111</v>
      </c>
      <c r="E29" s="89" t="s">
        <v>112</v>
      </c>
      <c r="F29" s="197" t="s">
        <v>148</v>
      </c>
      <c r="G29" s="106"/>
      <c r="H29" s="106"/>
      <c r="I29" s="74"/>
      <c r="J29" s="92">
        <f t="shared" ref="J29:M29" si="33">(J3/8)/4</f>
        <v>0.00453125</v>
      </c>
      <c r="K29" s="92">
        <f t="shared" si="33"/>
        <v>0.0115625</v>
      </c>
      <c r="L29" s="92">
        <f t="shared" si="33"/>
        <v>0.02265625</v>
      </c>
      <c r="M29" s="92">
        <f t="shared" si="33"/>
        <v>0.03125</v>
      </c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</row>
    <row r="30" ht="15.75" customHeight="1">
      <c r="A30" s="73"/>
      <c r="B30" s="174" t="s">
        <v>47</v>
      </c>
      <c r="C30" s="175"/>
      <c r="D30" s="216"/>
      <c r="E30" s="104">
        <f t="shared" ref="E30:E33" si="35">IF(D30="NA",0,IF(D30="N",0,IF(D30="L",J30,IF(D30="M",K30,IF(D30="G",L30,IF(D30="C",M30,IF(D30="",0,"ERROR")))))))</f>
        <v>0</v>
      </c>
      <c r="F30" s="227">
        <f>SUM(E30:E33)</f>
        <v>0</v>
      </c>
      <c r="G30" s="106"/>
      <c r="H30" s="106"/>
      <c r="I30" s="74"/>
      <c r="J30" s="100">
        <f t="shared" ref="J30:M30" si="34">J29/4</f>
        <v>0.0011328125</v>
      </c>
      <c r="K30" s="100">
        <f t="shared" si="34"/>
        <v>0.002890625</v>
      </c>
      <c r="L30" s="100">
        <f t="shared" si="34"/>
        <v>0.0056640625</v>
      </c>
      <c r="M30" s="100">
        <f t="shared" si="34"/>
        <v>0.0078125</v>
      </c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</row>
    <row r="31" ht="15.75" customHeight="1">
      <c r="A31" s="73"/>
      <c r="B31" s="182" t="s">
        <v>49</v>
      </c>
      <c r="C31" s="179"/>
      <c r="D31" s="217"/>
      <c r="E31" s="131">
        <f t="shared" si="35"/>
        <v>0</v>
      </c>
      <c r="F31" s="105"/>
      <c r="G31" s="106"/>
      <c r="H31" s="106"/>
      <c r="I31" s="74"/>
      <c r="J31" s="100">
        <f t="shared" ref="J31:M31" si="36">J30</f>
        <v>0.0011328125</v>
      </c>
      <c r="K31" s="100">
        <f t="shared" si="36"/>
        <v>0.002890625</v>
      </c>
      <c r="L31" s="100">
        <f t="shared" si="36"/>
        <v>0.0056640625</v>
      </c>
      <c r="M31" s="100">
        <f t="shared" si="36"/>
        <v>0.0078125</v>
      </c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</row>
    <row r="32" ht="15.75" customHeight="1">
      <c r="A32" s="73"/>
      <c r="B32" s="182" t="s">
        <v>50</v>
      </c>
      <c r="C32" s="179"/>
      <c r="D32" s="217"/>
      <c r="E32" s="131">
        <f t="shared" si="35"/>
        <v>0</v>
      </c>
      <c r="F32" s="105"/>
      <c r="G32" s="106"/>
      <c r="H32" s="106"/>
      <c r="I32" s="74"/>
      <c r="J32" s="100">
        <f t="shared" ref="J32:M32" si="37">J31</f>
        <v>0.0011328125</v>
      </c>
      <c r="K32" s="100">
        <f t="shared" si="37"/>
        <v>0.002890625</v>
      </c>
      <c r="L32" s="100">
        <f t="shared" si="37"/>
        <v>0.0056640625</v>
      </c>
      <c r="M32" s="100">
        <f t="shared" si="37"/>
        <v>0.0078125</v>
      </c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</row>
    <row r="33" ht="15.75" customHeight="1">
      <c r="A33" s="73"/>
      <c r="B33" s="183" t="s">
        <v>51</v>
      </c>
      <c r="C33" s="184"/>
      <c r="D33" s="218"/>
      <c r="E33" s="132">
        <f t="shared" si="35"/>
        <v>0</v>
      </c>
      <c r="F33" s="133"/>
      <c r="G33" s="106"/>
      <c r="H33" s="106"/>
      <c r="I33" s="74"/>
      <c r="J33" s="100">
        <f t="shared" ref="J33:M33" si="38">J32</f>
        <v>0.0011328125</v>
      </c>
      <c r="K33" s="100">
        <f t="shared" si="38"/>
        <v>0.002890625</v>
      </c>
      <c r="L33" s="100">
        <f t="shared" si="38"/>
        <v>0.0056640625</v>
      </c>
      <c r="M33" s="100">
        <f t="shared" si="38"/>
        <v>0.0078125</v>
      </c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</row>
    <row r="34" ht="15.75" customHeight="1">
      <c r="A34" s="73"/>
      <c r="B34" s="202" t="s">
        <v>52</v>
      </c>
      <c r="C34" s="152"/>
      <c r="D34" s="220" t="s">
        <v>111</v>
      </c>
      <c r="E34" s="228" t="s">
        <v>112</v>
      </c>
      <c r="F34" s="197" t="s">
        <v>148</v>
      </c>
      <c r="G34" s="106"/>
      <c r="H34" s="106"/>
      <c r="I34" s="74"/>
      <c r="J34" s="92">
        <f t="shared" ref="J34:M34" si="39">(J3/8)/4</f>
        <v>0.00453125</v>
      </c>
      <c r="K34" s="92">
        <f t="shared" si="39"/>
        <v>0.0115625</v>
      </c>
      <c r="L34" s="92">
        <f t="shared" si="39"/>
        <v>0.02265625</v>
      </c>
      <c r="M34" s="92">
        <f t="shared" si="39"/>
        <v>0.03125</v>
      </c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</row>
    <row r="35" ht="15.75" customHeight="1">
      <c r="A35" s="73"/>
      <c r="B35" s="174" t="s">
        <v>53</v>
      </c>
      <c r="C35" s="175"/>
      <c r="D35" s="216"/>
      <c r="E35" s="96">
        <f t="shared" ref="E35:E37" si="41">IF(D35="NA",0,IF(D35="N",0,IF(D35="L",J35,IF(D35="M",K35,IF(D35="G",L35,IF(D35="C",M35,IF(D35="",0,"ERROR")))))))</f>
        <v>0</v>
      </c>
      <c r="F35" s="97">
        <f>SUM(E35:E37)</f>
        <v>0</v>
      </c>
      <c r="G35" s="106"/>
      <c r="H35" s="106"/>
      <c r="I35" s="74"/>
      <c r="J35" s="100">
        <f t="shared" ref="J35:M35" si="40">J34/3</f>
        <v>0.001510416667</v>
      </c>
      <c r="K35" s="100">
        <f t="shared" si="40"/>
        <v>0.003854166667</v>
      </c>
      <c r="L35" s="100">
        <f t="shared" si="40"/>
        <v>0.007552083333</v>
      </c>
      <c r="M35" s="100">
        <f t="shared" si="40"/>
        <v>0.01041666667</v>
      </c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</row>
    <row r="36" ht="15.75" customHeight="1">
      <c r="A36" s="73"/>
      <c r="B36" s="182" t="s">
        <v>54</v>
      </c>
      <c r="C36" s="179"/>
      <c r="D36" s="217"/>
      <c r="E36" s="131">
        <f t="shared" si="41"/>
        <v>0</v>
      </c>
      <c r="F36" s="105"/>
      <c r="G36" s="106"/>
      <c r="H36" s="106"/>
      <c r="I36" s="74"/>
      <c r="J36" s="100">
        <f t="shared" ref="J36:M36" si="42">J35</f>
        <v>0.001510416667</v>
      </c>
      <c r="K36" s="100">
        <f t="shared" si="42"/>
        <v>0.003854166667</v>
      </c>
      <c r="L36" s="100">
        <f t="shared" si="42"/>
        <v>0.007552083333</v>
      </c>
      <c r="M36" s="100">
        <f t="shared" si="42"/>
        <v>0.01041666667</v>
      </c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</row>
    <row r="37" ht="15.75" customHeight="1">
      <c r="A37" s="73"/>
      <c r="B37" s="183" t="s">
        <v>55</v>
      </c>
      <c r="C37" s="184"/>
      <c r="D37" s="218"/>
      <c r="E37" s="219">
        <f t="shared" si="41"/>
        <v>0</v>
      </c>
      <c r="F37" s="133"/>
      <c r="G37" s="106"/>
      <c r="H37" s="106"/>
      <c r="I37" s="74"/>
      <c r="J37" s="100">
        <f t="shared" ref="J37:M37" si="43">J36</f>
        <v>0.001510416667</v>
      </c>
      <c r="K37" s="100">
        <f t="shared" si="43"/>
        <v>0.003854166667</v>
      </c>
      <c r="L37" s="100">
        <f t="shared" si="43"/>
        <v>0.007552083333</v>
      </c>
      <c r="M37" s="100">
        <f t="shared" si="43"/>
        <v>0.01041666667</v>
      </c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</row>
    <row r="38" ht="15.75" customHeight="1">
      <c r="A38" s="73"/>
      <c r="B38" s="202" t="s">
        <v>178</v>
      </c>
      <c r="C38" s="152"/>
      <c r="D38" s="220" t="s">
        <v>111</v>
      </c>
      <c r="E38" s="89" t="s">
        <v>112</v>
      </c>
      <c r="F38" s="197" t="s">
        <v>148</v>
      </c>
      <c r="G38" s="106"/>
      <c r="H38" s="106"/>
      <c r="I38" s="74"/>
      <c r="J38" s="92">
        <f t="shared" ref="J38:M38" si="44">(J3/8)/4</f>
        <v>0.00453125</v>
      </c>
      <c r="K38" s="92">
        <f t="shared" si="44"/>
        <v>0.0115625</v>
      </c>
      <c r="L38" s="92">
        <f t="shared" si="44"/>
        <v>0.02265625</v>
      </c>
      <c r="M38" s="92">
        <f t="shared" si="44"/>
        <v>0.03125</v>
      </c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</row>
    <row r="39" ht="15.75" customHeight="1">
      <c r="A39" s="73"/>
      <c r="B39" s="174" t="s">
        <v>57</v>
      </c>
      <c r="C39" s="175"/>
      <c r="D39" s="216"/>
      <c r="E39" s="104">
        <f t="shared" ref="E39:E40" si="46">IF(D39="NA",0,IF(D39="N",0,IF(D39="L",J39,IF(D39="M",K39,IF(D39="G",L39,IF(D39="C",M39,IF(D39="",0,"ERROR")))))))</f>
        <v>0</v>
      </c>
      <c r="F39" s="97">
        <f>SUM(E39:E40)</f>
        <v>0</v>
      </c>
      <c r="G39" s="106"/>
      <c r="H39" s="106"/>
      <c r="I39" s="74"/>
      <c r="J39" s="100">
        <f t="shared" ref="J39:M39" si="45">J38/2</f>
        <v>0.002265625</v>
      </c>
      <c r="K39" s="100">
        <f t="shared" si="45"/>
        <v>0.00578125</v>
      </c>
      <c r="L39" s="100">
        <f t="shared" si="45"/>
        <v>0.011328125</v>
      </c>
      <c r="M39" s="100">
        <f t="shared" si="45"/>
        <v>0.015625</v>
      </c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</row>
    <row r="40" ht="15.75" customHeight="1">
      <c r="A40" s="73"/>
      <c r="B40" s="183" t="s">
        <v>59</v>
      </c>
      <c r="C40" s="184"/>
      <c r="D40" s="218"/>
      <c r="E40" s="132">
        <f t="shared" si="46"/>
        <v>0</v>
      </c>
      <c r="F40" s="133"/>
      <c r="G40" s="134"/>
      <c r="H40" s="134"/>
      <c r="I40" s="74"/>
      <c r="J40" s="100">
        <f t="shared" ref="J40:M40" si="47">J39</f>
        <v>0.002265625</v>
      </c>
      <c r="K40" s="100">
        <f t="shared" si="47"/>
        <v>0.00578125</v>
      </c>
      <c r="L40" s="100">
        <f t="shared" si="47"/>
        <v>0.011328125</v>
      </c>
      <c r="M40" s="100">
        <f t="shared" si="47"/>
        <v>0.015625</v>
      </c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</row>
    <row r="41" ht="15.75" customHeight="1">
      <c r="A41" s="73"/>
      <c r="B41" s="119" t="s">
        <v>165</v>
      </c>
      <c r="C41" s="149">
        <v>0.125</v>
      </c>
      <c r="D41" s="82"/>
      <c r="E41" s="121"/>
      <c r="F41" s="82"/>
      <c r="G41" s="82"/>
      <c r="H41" s="84"/>
      <c r="I41" s="74"/>
      <c r="J41" s="209">
        <f t="shared" ref="J41:M41" si="48">SUM(J42)</f>
        <v>0.018125</v>
      </c>
      <c r="K41" s="209">
        <f t="shared" si="48"/>
        <v>0.04625</v>
      </c>
      <c r="L41" s="209">
        <f t="shared" si="48"/>
        <v>0.090625</v>
      </c>
      <c r="M41" s="209">
        <f t="shared" si="48"/>
        <v>0.125</v>
      </c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</row>
    <row r="42" ht="15.75" customHeight="1">
      <c r="A42" s="73"/>
      <c r="B42" s="202" t="s">
        <v>61</v>
      </c>
      <c r="C42" s="152"/>
      <c r="D42" s="86" t="s">
        <v>111</v>
      </c>
      <c r="E42" s="89" t="s">
        <v>112</v>
      </c>
      <c r="F42" s="197" t="s">
        <v>148</v>
      </c>
      <c r="G42" s="157" t="s">
        <v>114</v>
      </c>
      <c r="H42" s="158" t="s">
        <v>115</v>
      </c>
      <c r="I42" s="74"/>
      <c r="J42" s="92">
        <f t="shared" ref="J42:M42" si="49">J3/8</f>
        <v>0.018125</v>
      </c>
      <c r="K42" s="92">
        <f t="shared" si="49"/>
        <v>0.04625</v>
      </c>
      <c r="L42" s="92">
        <f t="shared" si="49"/>
        <v>0.090625</v>
      </c>
      <c r="M42" s="92">
        <f t="shared" si="49"/>
        <v>0.125</v>
      </c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</row>
    <row r="43" ht="15.75" customHeight="1">
      <c r="A43" s="73"/>
      <c r="B43" s="174" t="s">
        <v>62</v>
      </c>
      <c r="C43" s="175"/>
      <c r="D43" s="216"/>
      <c r="E43" s="104">
        <f t="shared" ref="E43:E48" si="52">IF(D43="NA",0,IF(D43="N",0,IF(D43="L",J43,IF(D43="M",K43,IF(D43="G",L43,IF(D43="C",M43,IF(D43="",0,"ERROR")))))))</f>
        <v>0</v>
      </c>
      <c r="F43" s="97">
        <f t="shared" ref="F43:G43" si="50">SUM(E43:E48)</f>
        <v>0</v>
      </c>
      <c r="G43" s="98">
        <f t="shared" si="50"/>
        <v>0</v>
      </c>
      <c r="H43" s="99">
        <f>IF(G43&lt;C41/2,G43,C41)</f>
        <v>0</v>
      </c>
      <c r="I43" s="74"/>
      <c r="J43" s="100">
        <f t="shared" ref="J43:M43" si="51">J42/6</f>
        <v>0.003020833333</v>
      </c>
      <c r="K43" s="100">
        <f t="shared" si="51"/>
        <v>0.007708333333</v>
      </c>
      <c r="L43" s="100">
        <f t="shared" si="51"/>
        <v>0.01510416667</v>
      </c>
      <c r="M43" s="100">
        <f t="shared" si="51"/>
        <v>0.02083333333</v>
      </c>
      <c r="N43" s="210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</row>
    <row r="44" ht="15.75" customHeight="1">
      <c r="A44" s="73"/>
      <c r="B44" s="182" t="s">
        <v>63</v>
      </c>
      <c r="C44" s="179"/>
      <c r="D44" s="217"/>
      <c r="E44" s="131">
        <f t="shared" si="52"/>
        <v>0</v>
      </c>
      <c r="F44" s="105"/>
      <c r="G44" s="106"/>
      <c r="H44" s="106"/>
      <c r="I44" s="74"/>
      <c r="J44" s="100">
        <f t="shared" ref="J44:M44" si="53">J43</f>
        <v>0.003020833333</v>
      </c>
      <c r="K44" s="100">
        <f t="shared" si="53"/>
        <v>0.007708333333</v>
      </c>
      <c r="L44" s="100">
        <f t="shared" si="53"/>
        <v>0.01510416667</v>
      </c>
      <c r="M44" s="100">
        <f t="shared" si="53"/>
        <v>0.02083333333</v>
      </c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</row>
    <row r="45" ht="15.75" customHeight="1">
      <c r="A45" s="73"/>
      <c r="B45" s="182" t="s">
        <v>179</v>
      </c>
      <c r="C45" s="179"/>
      <c r="D45" s="217"/>
      <c r="E45" s="131">
        <f t="shared" si="52"/>
        <v>0</v>
      </c>
      <c r="F45" s="105"/>
      <c r="G45" s="106"/>
      <c r="H45" s="106"/>
      <c r="I45" s="74"/>
      <c r="J45" s="100">
        <f t="shared" ref="J45:M45" si="54">J44</f>
        <v>0.003020833333</v>
      </c>
      <c r="K45" s="100">
        <f t="shared" si="54"/>
        <v>0.007708333333</v>
      </c>
      <c r="L45" s="100">
        <f t="shared" si="54"/>
        <v>0.01510416667</v>
      </c>
      <c r="M45" s="100">
        <f t="shared" si="54"/>
        <v>0.02083333333</v>
      </c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</row>
    <row r="46" ht="15.75" customHeight="1">
      <c r="A46" s="73"/>
      <c r="B46" s="182" t="s">
        <v>65</v>
      </c>
      <c r="C46" s="179"/>
      <c r="D46" s="217"/>
      <c r="E46" s="131">
        <f t="shared" si="52"/>
        <v>0</v>
      </c>
      <c r="F46" s="105"/>
      <c r="G46" s="106"/>
      <c r="H46" s="106"/>
      <c r="I46" s="74"/>
      <c r="J46" s="100">
        <f t="shared" ref="J46:M46" si="55">J45</f>
        <v>0.003020833333</v>
      </c>
      <c r="K46" s="100">
        <f t="shared" si="55"/>
        <v>0.007708333333</v>
      </c>
      <c r="L46" s="100">
        <f t="shared" si="55"/>
        <v>0.01510416667</v>
      </c>
      <c r="M46" s="100">
        <f t="shared" si="55"/>
        <v>0.02083333333</v>
      </c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</row>
    <row r="47" ht="15.75" customHeight="1">
      <c r="A47" s="73"/>
      <c r="B47" s="182" t="s">
        <v>66</v>
      </c>
      <c r="C47" s="179"/>
      <c r="D47" s="217"/>
      <c r="E47" s="131">
        <f t="shared" si="52"/>
        <v>0</v>
      </c>
      <c r="F47" s="105"/>
      <c r="G47" s="106"/>
      <c r="H47" s="106"/>
      <c r="I47" s="74"/>
      <c r="J47" s="100">
        <f t="shared" ref="J47:M47" si="56">J46</f>
        <v>0.003020833333</v>
      </c>
      <c r="K47" s="100">
        <f t="shared" si="56"/>
        <v>0.007708333333</v>
      </c>
      <c r="L47" s="100">
        <f t="shared" si="56"/>
        <v>0.01510416667</v>
      </c>
      <c r="M47" s="100">
        <f t="shared" si="56"/>
        <v>0.02083333333</v>
      </c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</row>
    <row r="48" ht="15.75" customHeight="1">
      <c r="A48" s="73"/>
      <c r="B48" s="213" t="s">
        <v>67</v>
      </c>
      <c r="C48" s="214"/>
      <c r="D48" s="225"/>
      <c r="E48" s="132">
        <f t="shared" si="52"/>
        <v>0</v>
      </c>
      <c r="F48" s="105"/>
      <c r="G48" s="106"/>
      <c r="H48" s="106"/>
      <c r="I48" s="74"/>
      <c r="J48" s="100">
        <f t="shared" ref="J48:M48" si="57">J47</f>
        <v>0.003020833333</v>
      </c>
      <c r="K48" s="100">
        <f t="shared" si="57"/>
        <v>0.007708333333</v>
      </c>
      <c r="L48" s="100">
        <f t="shared" si="57"/>
        <v>0.01510416667</v>
      </c>
      <c r="M48" s="100">
        <f t="shared" si="57"/>
        <v>0.02083333333</v>
      </c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</row>
    <row r="49" ht="15.75" customHeight="1">
      <c r="A49" s="73"/>
      <c r="B49" s="148" t="s">
        <v>180</v>
      </c>
      <c r="C49" s="149">
        <v>0.125</v>
      </c>
      <c r="D49" s="82"/>
      <c r="E49" s="121"/>
      <c r="F49" s="82"/>
      <c r="G49" s="82"/>
      <c r="H49" s="84"/>
      <c r="I49" s="74"/>
      <c r="J49" s="209">
        <f t="shared" ref="J49:M49" si="58">SUM(J50,J52,J54)</f>
        <v>0.018125</v>
      </c>
      <c r="K49" s="209">
        <f t="shared" si="58"/>
        <v>0.04625</v>
      </c>
      <c r="L49" s="209">
        <f t="shared" si="58"/>
        <v>0.090625</v>
      </c>
      <c r="M49" s="209">
        <f t="shared" si="58"/>
        <v>0.125</v>
      </c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</row>
    <row r="50" ht="15.75" customHeight="1">
      <c r="A50" s="73"/>
      <c r="B50" s="229" t="s">
        <v>70</v>
      </c>
      <c r="C50" s="175"/>
      <c r="D50" s="86" t="s">
        <v>111</v>
      </c>
      <c r="E50" s="128" t="s">
        <v>112</v>
      </c>
      <c r="F50" s="197" t="s">
        <v>148</v>
      </c>
      <c r="G50" s="157" t="s">
        <v>114</v>
      </c>
      <c r="H50" s="158" t="s">
        <v>115</v>
      </c>
      <c r="I50" s="74"/>
      <c r="J50" s="92">
        <f t="shared" ref="J50:M50" si="59">SUM(J51)</f>
        <v>0.006041666667</v>
      </c>
      <c r="K50" s="92">
        <f t="shared" si="59"/>
        <v>0.01541666667</v>
      </c>
      <c r="L50" s="92">
        <f t="shared" si="59"/>
        <v>0.03020833333</v>
      </c>
      <c r="M50" s="92">
        <f t="shared" si="59"/>
        <v>0.04166666667</v>
      </c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</row>
    <row r="51" ht="15.75" customHeight="1">
      <c r="A51" s="73"/>
      <c r="B51" s="230" t="s">
        <v>72</v>
      </c>
      <c r="C51" s="184"/>
      <c r="D51" s="218"/>
      <c r="E51" s="231">
        <f>IF(D51="NA",0,IF(D51="N",0,IF(D51="L",J51,IF(D51="M",K51,IF(D51="G",L51,IF(D51="C",M51,IF(D51="",0,"ERROR")))))))</f>
        <v>0</v>
      </c>
      <c r="F51" s="232">
        <f>SUM(E51)</f>
        <v>0</v>
      </c>
      <c r="G51" s="233">
        <f>SUM(F51,F53,F55)</f>
        <v>0</v>
      </c>
      <c r="H51" s="234">
        <f>IF(G51&lt;C49/2,G51,C49)</f>
        <v>0</v>
      </c>
      <c r="I51" s="74"/>
      <c r="J51" s="100">
        <f t="shared" ref="J51:M51" si="60">(J3/8)/3</f>
        <v>0.006041666667</v>
      </c>
      <c r="K51" s="100">
        <f t="shared" si="60"/>
        <v>0.01541666667</v>
      </c>
      <c r="L51" s="100">
        <f t="shared" si="60"/>
        <v>0.03020833333</v>
      </c>
      <c r="M51" s="100">
        <f t="shared" si="60"/>
        <v>0.04166666667</v>
      </c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</row>
    <row r="52" ht="15.75" customHeight="1">
      <c r="A52" s="73"/>
      <c r="B52" s="202" t="s">
        <v>73</v>
      </c>
      <c r="C52" s="152"/>
      <c r="D52" s="220" t="s">
        <v>111</v>
      </c>
      <c r="E52" s="89" t="s">
        <v>112</v>
      </c>
      <c r="F52" s="197" t="s">
        <v>148</v>
      </c>
      <c r="G52" s="106"/>
      <c r="H52" s="106"/>
      <c r="I52" s="74"/>
      <c r="J52" s="92">
        <f t="shared" ref="J52:L52" si="61">(J3/8)/3</f>
        <v>0.006041666667</v>
      </c>
      <c r="K52" s="92">
        <f t="shared" si="61"/>
        <v>0.01541666667</v>
      </c>
      <c r="L52" s="92">
        <f t="shared" si="61"/>
        <v>0.03020833333</v>
      </c>
      <c r="M52" s="92">
        <f>M53</f>
        <v>0.04166666667</v>
      </c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</row>
    <row r="53" ht="15.75" customHeight="1">
      <c r="A53" s="73"/>
      <c r="B53" s="174" t="s">
        <v>74</v>
      </c>
      <c r="C53" s="175"/>
      <c r="D53" s="216"/>
      <c r="E53" s="116">
        <f>IF(D53="NA",0,IF(D53="N",0,IF(D53="L",J53,IF(D53="M",K53,IF(D53="G",L53,IF(D53="C",M53,IF(D53="",0,"ERROR")))))))</f>
        <v>0</v>
      </c>
      <c r="F53" s="235">
        <f>SUM(E53)</f>
        <v>0</v>
      </c>
      <c r="G53" s="106"/>
      <c r="H53" s="106"/>
      <c r="I53" s="74"/>
      <c r="J53" s="100">
        <f t="shared" ref="J53:L53" si="62">J52</f>
        <v>0.006041666667</v>
      </c>
      <c r="K53" s="100">
        <f t="shared" si="62"/>
        <v>0.01541666667</v>
      </c>
      <c r="L53" s="100">
        <f t="shared" si="62"/>
        <v>0.03020833333</v>
      </c>
      <c r="M53" s="100">
        <f>(M3/8)/3</f>
        <v>0.04166666667</v>
      </c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</row>
    <row r="54" ht="15.75" customHeight="1">
      <c r="A54" s="73"/>
      <c r="B54" s="236" t="s">
        <v>76</v>
      </c>
      <c r="C54" s="184"/>
      <c r="D54" s="237" t="s">
        <v>111</v>
      </c>
      <c r="E54" s="222" t="s">
        <v>112</v>
      </c>
      <c r="F54" s="197" t="s">
        <v>148</v>
      </c>
      <c r="G54" s="106"/>
      <c r="H54" s="106"/>
      <c r="I54" s="74"/>
      <c r="J54" s="92">
        <f t="shared" ref="J54:M54" si="63">J55</f>
        <v>0.006041666667</v>
      </c>
      <c r="K54" s="92">
        <f t="shared" si="63"/>
        <v>0.01541666667</v>
      </c>
      <c r="L54" s="92">
        <f t="shared" si="63"/>
        <v>0.03020833333</v>
      </c>
      <c r="M54" s="92">
        <f t="shared" si="63"/>
        <v>0.04166666667</v>
      </c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</row>
    <row r="55" ht="15.75" customHeight="1">
      <c r="A55" s="73"/>
      <c r="B55" s="161" t="s">
        <v>78</v>
      </c>
      <c r="C55" s="152"/>
      <c r="D55" s="218"/>
      <c r="E55" s="116">
        <f>IF(D55="NA",0,IF(D55="N",0,IF(D55="L",J55,IF(D55="M",K55,IF(D55="G",L55,IF(D55="C",M55,IF(D55="",0,"ERROR")))))))</f>
        <v>0</v>
      </c>
      <c r="F55" s="232">
        <f>SUM(E55)</f>
        <v>0</v>
      </c>
      <c r="G55" s="134"/>
      <c r="H55" s="134"/>
      <c r="I55" s="74"/>
      <c r="J55" s="100">
        <f t="shared" ref="J55:M55" si="64">(J3/8)/3</f>
        <v>0.006041666667</v>
      </c>
      <c r="K55" s="100">
        <f t="shared" si="64"/>
        <v>0.01541666667</v>
      </c>
      <c r="L55" s="100">
        <f t="shared" si="64"/>
        <v>0.03020833333</v>
      </c>
      <c r="M55" s="100">
        <f t="shared" si="64"/>
        <v>0.04166666667</v>
      </c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</row>
    <row r="56" ht="15.75" customHeight="1">
      <c r="A56" s="73"/>
      <c r="B56" s="148" t="s">
        <v>181</v>
      </c>
      <c r="C56" s="149">
        <v>0.125</v>
      </c>
      <c r="D56" s="82"/>
      <c r="E56" s="121"/>
      <c r="F56" s="82"/>
      <c r="G56" s="82"/>
      <c r="H56" s="84"/>
      <c r="I56" s="74"/>
      <c r="J56" s="209">
        <f t="shared" ref="J56:M56" si="65">SUM(J57,J60)</f>
        <v>0.018125</v>
      </c>
      <c r="K56" s="209">
        <f t="shared" si="65"/>
        <v>0.04625</v>
      </c>
      <c r="L56" s="209">
        <f t="shared" si="65"/>
        <v>0.090625</v>
      </c>
      <c r="M56" s="209">
        <f t="shared" si="65"/>
        <v>0.125</v>
      </c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</row>
    <row r="57" ht="15.75" customHeight="1">
      <c r="A57" s="73"/>
      <c r="B57" s="202" t="s">
        <v>80</v>
      </c>
      <c r="C57" s="152"/>
      <c r="D57" s="88" t="s">
        <v>111</v>
      </c>
      <c r="E57" s="128" t="s">
        <v>112</v>
      </c>
      <c r="F57" s="197" t="s">
        <v>148</v>
      </c>
      <c r="G57" s="157" t="s">
        <v>114</v>
      </c>
      <c r="H57" s="158" t="s">
        <v>115</v>
      </c>
      <c r="I57" s="74"/>
      <c r="J57" s="92">
        <f t="shared" ref="J57:M57" si="66">(J3/8)/2</f>
        <v>0.0090625</v>
      </c>
      <c r="K57" s="92">
        <f t="shared" si="66"/>
        <v>0.023125</v>
      </c>
      <c r="L57" s="92">
        <f t="shared" si="66"/>
        <v>0.0453125</v>
      </c>
      <c r="M57" s="92">
        <f t="shared" si="66"/>
        <v>0.0625</v>
      </c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</row>
    <row r="58" ht="15.75" customHeight="1">
      <c r="A58" s="73"/>
      <c r="B58" s="174" t="s">
        <v>81</v>
      </c>
      <c r="C58" s="175"/>
      <c r="D58" s="216"/>
      <c r="E58" s="96">
        <f t="shared" ref="E58:E59" si="68">IF(D58="NA",0,IF(D58="N",0,IF(D58="L",J58,IF(D58="M",K58,IF(D58="G",L58,IF(D58="C",M58,IF(D58="",0,"ERROR")))))))</f>
        <v>0</v>
      </c>
      <c r="F58" s="97">
        <f>SUM(E58:E59)</f>
        <v>0</v>
      </c>
      <c r="G58" s="98">
        <f>SUM(F58,F61)</f>
        <v>0</v>
      </c>
      <c r="H58" s="99">
        <f>IF(G58&lt;C56/2,G58,C56)</f>
        <v>0</v>
      </c>
      <c r="I58" s="74"/>
      <c r="J58" s="100">
        <f t="shared" ref="J58:M58" si="67">J57/2</f>
        <v>0.00453125</v>
      </c>
      <c r="K58" s="100">
        <f t="shared" si="67"/>
        <v>0.0115625</v>
      </c>
      <c r="L58" s="100">
        <f t="shared" si="67"/>
        <v>0.02265625</v>
      </c>
      <c r="M58" s="100">
        <f t="shared" si="67"/>
        <v>0.03125</v>
      </c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</row>
    <row r="59" ht="15.75" customHeight="1">
      <c r="A59" s="73"/>
      <c r="B59" s="183" t="s">
        <v>82</v>
      </c>
      <c r="C59" s="184"/>
      <c r="D59" s="218"/>
      <c r="E59" s="219">
        <f t="shared" si="68"/>
        <v>0</v>
      </c>
      <c r="F59" s="133"/>
      <c r="G59" s="106"/>
      <c r="H59" s="106"/>
      <c r="I59" s="74"/>
      <c r="J59" s="100">
        <f t="shared" ref="J59:M59" si="69">J58</f>
        <v>0.00453125</v>
      </c>
      <c r="K59" s="100">
        <f t="shared" si="69"/>
        <v>0.0115625</v>
      </c>
      <c r="L59" s="100">
        <f t="shared" si="69"/>
        <v>0.02265625</v>
      </c>
      <c r="M59" s="100">
        <f t="shared" si="69"/>
        <v>0.03125</v>
      </c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</row>
    <row r="60" ht="15.75" customHeight="1">
      <c r="A60" s="73"/>
      <c r="B60" s="202" t="s">
        <v>83</v>
      </c>
      <c r="C60" s="152"/>
      <c r="D60" s="238" t="s">
        <v>111</v>
      </c>
      <c r="E60" s="89" t="s">
        <v>112</v>
      </c>
      <c r="F60" s="197" t="s">
        <v>148</v>
      </c>
      <c r="G60" s="106"/>
      <c r="H60" s="106"/>
      <c r="I60" s="74"/>
      <c r="J60" s="92">
        <f t="shared" ref="J60:M60" si="70">(J3/8)/2</f>
        <v>0.0090625</v>
      </c>
      <c r="K60" s="92">
        <f t="shared" si="70"/>
        <v>0.023125</v>
      </c>
      <c r="L60" s="92">
        <f t="shared" si="70"/>
        <v>0.0453125</v>
      </c>
      <c r="M60" s="92">
        <f t="shared" si="70"/>
        <v>0.0625</v>
      </c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</row>
    <row r="61" ht="15.75" customHeight="1">
      <c r="A61" s="73"/>
      <c r="B61" s="174" t="s">
        <v>84</v>
      </c>
      <c r="C61" s="175"/>
      <c r="D61" s="216"/>
      <c r="E61" s="104">
        <f t="shared" ref="E61:E64" si="72">IF(D61="NA",0,IF(D61="N",0,IF(D61="L",J61,IF(D61="M",K61,IF(D61="G",L61,IF(D61="C",M61,IF(D61="",0,"ERROR")))))))</f>
        <v>0</v>
      </c>
      <c r="F61" s="97">
        <f>SUM(E61:E64)</f>
        <v>0</v>
      </c>
      <c r="G61" s="106"/>
      <c r="H61" s="106"/>
      <c r="I61" s="74"/>
      <c r="J61" s="100">
        <f t="shared" ref="J61:M61" si="71">J60/4</f>
        <v>0.002265625</v>
      </c>
      <c r="K61" s="100">
        <f t="shared" si="71"/>
        <v>0.00578125</v>
      </c>
      <c r="L61" s="100">
        <f t="shared" si="71"/>
        <v>0.011328125</v>
      </c>
      <c r="M61" s="100">
        <f t="shared" si="71"/>
        <v>0.015625</v>
      </c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</row>
    <row r="62" ht="15.75" customHeight="1">
      <c r="A62" s="73"/>
      <c r="B62" s="182" t="s">
        <v>85</v>
      </c>
      <c r="C62" s="179"/>
      <c r="D62" s="217"/>
      <c r="E62" s="131">
        <f t="shared" si="72"/>
        <v>0</v>
      </c>
      <c r="F62" s="105"/>
      <c r="G62" s="106"/>
      <c r="H62" s="106"/>
      <c r="I62" s="74"/>
      <c r="J62" s="100">
        <f t="shared" ref="J62:M62" si="73">J61</f>
        <v>0.002265625</v>
      </c>
      <c r="K62" s="100">
        <f t="shared" si="73"/>
        <v>0.00578125</v>
      </c>
      <c r="L62" s="100">
        <f t="shared" si="73"/>
        <v>0.011328125</v>
      </c>
      <c r="M62" s="100">
        <f t="shared" si="73"/>
        <v>0.015625</v>
      </c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</row>
    <row r="63" ht="15.75" customHeight="1">
      <c r="A63" s="73"/>
      <c r="B63" s="182" t="s">
        <v>86</v>
      </c>
      <c r="C63" s="179"/>
      <c r="D63" s="217"/>
      <c r="E63" s="131">
        <f t="shared" si="72"/>
        <v>0</v>
      </c>
      <c r="F63" s="105"/>
      <c r="G63" s="106"/>
      <c r="H63" s="106"/>
      <c r="I63" s="74"/>
      <c r="J63" s="100">
        <f t="shared" ref="J63:M63" si="74">J62</f>
        <v>0.002265625</v>
      </c>
      <c r="K63" s="100">
        <f t="shared" si="74"/>
        <v>0.00578125</v>
      </c>
      <c r="L63" s="100">
        <f t="shared" si="74"/>
        <v>0.011328125</v>
      </c>
      <c r="M63" s="100">
        <f t="shared" si="74"/>
        <v>0.015625</v>
      </c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</row>
    <row r="64" ht="15.75" customHeight="1">
      <c r="A64" s="73"/>
      <c r="B64" s="213" t="s">
        <v>87</v>
      </c>
      <c r="C64" s="214"/>
      <c r="D64" s="225"/>
      <c r="E64" s="132">
        <f t="shared" si="72"/>
        <v>0</v>
      </c>
      <c r="F64" s="105"/>
      <c r="G64" s="134"/>
      <c r="H64" s="134"/>
      <c r="I64" s="74"/>
      <c r="J64" s="100">
        <f t="shared" ref="J64:M64" si="75">J63</f>
        <v>0.002265625</v>
      </c>
      <c r="K64" s="100">
        <f t="shared" si="75"/>
        <v>0.00578125</v>
      </c>
      <c r="L64" s="100">
        <f t="shared" si="75"/>
        <v>0.011328125</v>
      </c>
      <c r="M64" s="100">
        <f t="shared" si="75"/>
        <v>0.015625</v>
      </c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</row>
    <row r="65" ht="15.75" customHeight="1">
      <c r="A65" s="73"/>
      <c r="B65" s="148" t="s">
        <v>182</v>
      </c>
      <c r="C65" s="149">
        <v>0.125</v>
      </c>
      <c r="D65" s="206"/>
      <c r="E65" s="226"/>
      <c r="F65" s="206"/>
      <c r="G65" s="206"/>
      <c r="H65" s="207"/>
      <c r="I65" s="74"/>
      <c r="J65" s="209">
        <f t="shared" ref="J65:M65" si="76">SUM(J66,J68)</f>
        <v>0.018125</v>
      </c>
      <c r="K65" s="209">
        <f t="shared" si="76"/>
        <v>0.04625</v>
      </c>
      <c r="L65" s="209">
        <f t="shared" si="76"/>
        <v>0.090625</v>
      </c>
      <c r="M65" s="209">
        <f t="shared" si="76"/>
        <v>0.125</v>
      </c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</row>
    <row r="66" ht="15.75" customHeight="1">
      <c r="A66" s="73"/>
      <c r="B66" s="202" t="s">
        <v>90</v>
      </c>
      <c r="C66" s="152"/>
      <c r="D66" s="86" t="s">
        <v>111</v>
      </c>
      <c r="E66" s="128" t="s">
        <v>112</v>
      </c>
      <c r="F66" s="197" t="s">
        <v>148</v>
      </c>
      <c r="G66" s="157" t="s">
        <v>114</v>
      </c>
      <c r="H66" s="158" t="s">
        <v>115</v>
      </c>
      <c r="I66" s="74"/>
      <c r="J66" s="92">
        <f t="shared" ref="J66:M66" si="77">(J3/8)/2</f>
        <v>0.0090625</v>
      </c>
      <c r="K66" s="92">
        <f t="shared" si="77"/>
        <v>0.023125</v>
      </c>
      <c r="L66" s="92">
        <f t="shared" si="77"/>
        <v>0.0453125</v>
      </c>
      <c r="M66" s="92">
        <f t="shared" si="77"/>
        <v>0.0625</v>
      </c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</row>
    <row r="67" ht="15.75" customHeight="1">
      <c r="A67" s="73"/>
      <c r="B67" s="174" t="s">
        <v>171</v>
      </c>
      <c r="C67" s="175"/>
      <c r="D67" s="216"/>
      <c r="E67" s="231">
        <f>IF(D67="NA",0,IF(D67="N",0,IF(D67="L",J67,IF(D67="M",K67,IF(D67="G",L67,IF(D67="C",M67,IF(D67="",0,"ERROR")))))))</f>
        <v>0</v>
      </c>
      <c r="F67" s="235">
        <f>SUM(E67)</f>
        <v>0</v>
      </c>
      <c r="G67" s="98">
        <f>SUM(F67,F69)</f>
        <v>0</v>
      </c>
      <c r="H67" s="99">
        <f>IF(G67&lt;C65/2,G67,C65)</f>
        <v>0</v>
      </c>
      <c r="I67" s="74"/>
      <c r="J67" s="100">
        <f t="shared" ref="J67:M67" si="78">J66</f>
        <v>0.0090625</v>
      </c>
      <c r="K67" s="100">
        <f t="shared" si="78"/>
        <v>0.023125</v>
      </c>
      <c r="L67" s="100">
        <f t="shared" si="78"/>
        <v>0.0453125</v>
      </c>
      <c r="M67" s="100">
        <f t="shared" si="78"/>
        <v>0.0625</v>
      </c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</row>
    <row r="68" ht="15.75" customHeight="1">
      <c r="A68" s="73"/>
      <c r="B68" s="236" t="s">
        <v>98</v>
      </c>
      <c r="C68" s="184"/>
      <c r="D68" s="220" t="s">
        <v>111</v>
      </c>
      <c r="E68" s="89" t="s">
        <v>112</v>
      </c>
      <c r="F68" s="221" t="s">
        <v>114</v>
      </c>
      <c r="G68" s="106"/>
      <c r="H68" s="106"/>
      <c r="I68" s="74"/>
      <c r="J68" s="92">
        <f t="shared" ref="J68:M68" si="79">(J3/8)/2</f>
        <v>0.0090625</v>
      </c>
      <c r="K68" s="92">
        <f t="shared" si="79"/>
        <v>0.023125</v>
      </c>
      <c r="L68" s="92">
        <f t="shared" si="79"/>
        <v>0.0453125</v>
      </c>
      <c r="M68" s="92">
        <f t="shared" si="79"/>
        <v>0.0625</v>
      </c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</row>
    <row r="69" ht="15.75" customHeight="1">
      <c r="A69" s="73"/>
      <c r="B69" s="239" t="s">
        <v>99</v>
      </c>
      <c r="C69" s="240"/>
      <c r="D69" s="241"/>
      <c r="E69" s="116">
        <f>IF(D69="NA",0,IF(D69="N",0,IF(D69="L",J69,IF(D69="M",K69,IF(D69="G",L69,IF(D69="C",M69,IF(D69="",0,"ERROR")))))))</f>
        <v>0</v>
      </c>
      <c r="F69" s="242">
        <f>SUM(E69)</f>
        <v>0</v>
      </c>
      <c r="G69" s="106"/>
      <c r="H69" s="106"/>
      <c r="I69" s="74"/>
      <c r="J69" s="100">
        <f t="shared" ref="J69:M69" si="80">J68</f>
        <v>0.0090625</v>
      </c>
      <c r="K69" s="100">
        <f t="shared" si="80"/>
        <v>0.023125</v>
      </c>
      <c r="L69" s="100">
        <f t="shared" si="80"/>
        <v>0.0453125</v>
      </c>
      <c r="M69" s="100">
        <f t="shared" si="80"/>
        <v>0.0625</v>
      </c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</row>
    <row r="70" ht="15.75" customHeight="1">
      <c r="A70" s="73"/>
      <c r="B70" s="148" t="s">
        <v>183</v>
      </c>
      <c r="C70" s="149">
        <v>0.125</v>
      </c>
      <c r="D70" s="206"/>
      <c r="E70" s="226"/>
      <c r="F70" s="206"/>
      <c r="G70" s="206"/>
      <c r="H70" s="207"/>
      <c r="I70" s="74"/>
      <c r="J70" s="209">
        <f t="shared" ref="J70:M70" si="81">J71</f>
        <v>0.018125</v>
      </c>
      <c r="K70" s="209">
        <f t="shared" si="81"/>
        <v>0.04625</v>
      </c>
      <c r="L70" s="209">
        <f t="shared" si="81"/>
        <v>0.090625</v>
      </c>
      <c r="M70" s="209">
        <f t="shared" si="81"/>
        <v>0.125</v>
      </c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</row>
    <row r="71" ht="15.75" customHeight="1">
      <c r="A71" s="73"/>
      <c r="B71" s="229" t="s">
        <v>103</v>
      </c>
      <c r="C71" s="175"/>
      <c r="D71" s="88" t="s">
        <v>111</v>
      </c>
      <c r="E71" s="89" t="s">
        <v>112</v>
      </c>
      <c r="F71" s="197" t="s">
        <v>148</v>
      </c>
      <c r="G71" s="157" t="s">
        <v>114</v>
      </c>
      <c r="H71" s="158" t="s">
        <v>115</v>
      </c>
      <c r="I71" s="74"/>
      <c r="J71" s="92">
        <f t="shared" ref="J71:M71" si="82">J3/8</f>
        <v>0.018125</v>
      </c>
      <c r="K71" s="92">
        <f t="shared" si="82"/>
        <v>0.04625</v>
      </c>
      <c r="L71" s="92">
        <f t="shared" si="82"/>
        <v>0.090625</v>
      </c>
      <c r="M71" s="92">
        <f t="shared" si="82"/>
        <v>0.125</v>
      </c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</row>
    <row r="72" ht="15.75" customHeight="1">
      <c r="A72" s="73"/>
      <c r="B72" s="182" t="s">
        <v>105</v>
      </c>
      <c r="C72" s="179"/>
      <c r="D72" s="243"/>
      <c r="E72" s="104">
        <f t="shared" ref="E72:E75" si="84">IF(D72="NA",0,IF(D72="N",0,IF(D72="L",J72,IF(D72="M",K72,IF(D72="G",L72,IF(D72="C",M72,IF(D72="",0,"ERROR")))))))</f>
        <v>0</v>
      </c>
      <c r="F72" s="244">
        <f>SUM(E72:E75)</f>
        <v>0</v>
      </c>
      <c r="G72" s="245">
        <f>IFERROR(__xludf.DUMMYFUNCTION("+F72"),0.0)</f>
        <v>0</v>
      </c>
      <c r="H72" s="246">
        <f>IF(G72&lt;C70/2,G72,C70)</f>
        <v>0</v>
      </c>
      <c r="I72" s="74"/>
      <c r="J72" s="100">
        <f t="shared" ref="J72:M72" si="83">J71/4</f>
        <v>0.00453125</v>
      </c>
      <c r="K72" s="100">
        <f t="shared" si="83"/>
        <v>0.0115625</v>
      </c>
      <c r="L72" s="100">
        <f t="shared" si="83"/>
        <v>0.02265625</v>
      </c>
      <c r="M72" s="100">
        <f t="shared" si="83"/>
        <v>0.03125</v>
      </c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</row>
    <row r="73" ht="15.75" customHeight="1">
      <c r="A73" s="73"/>
      <c r="B73" s="182" t="s">
        <v>106</v>
      </c>
      <c r="C73" s="179"/>
      <c r="D73" s="217"/>
      <c r="E73" s="131">
        <f t="shared" si="84"/>
        <v>0</v>
      </c>
      <c r="F73" s="105"/>
      <c r="G73" s="106"/>
      <c r="H73" s="106"/>
      <c r="I73" s="74"/>
      <c r="J73" s="100">
        <f t="shared" ref="J73:M73" si="85">J72</f>
        <v>0.00453125</v>
      </c>
      <c r="K73" s="100">
        <f t="shared" si="85"/>
        <v>0.0115625</v>
      </c>
      <c r="L73" s="100">
        <f t="shared" si="85"/>
        <v>0.02265625</v>
      </c>
      <c r="M73" s="100">
        <f t="shared" si="85"/>
        <v>0.03125</v>
      </c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</row>
    <row r="74" ht="15.75" customHeight="1">
      <c r="A74" s="73"/>
      <c r="B74" s="182" t="s">
        <v>107</v>
      </c>
      <c r="C74" s="179"/>
      <c r="D74" s="217"/>
      <c r="E74" s="131">
        <f t="shared" si="84"/>
        <v>0</v>
      </c>
      <c r="F74" s="105"/>
      <c r="G74" s="106"/>
      <c r="H74" s="106"/>
      <c r="I74" s="74"/>
      <c r="J74" s="100">
        <f t="shared" ref="J74:M74" si="86">J73</f>
        <v>0.00453125</v>
      </c>
      <c r="K74" s="100">
        <f t="shared" si="86"/>
        <v>0.0115625</v>
      </c>
      <c r="L74" s="100">
        <f t="shared" si="86"/>
        <v>0.02265625</v>
      </c>
      <c r="M74" s="100">
        <f t="shared" si="86"/>
        <v>0.03125</v>
      </c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</row>
    <row r="75" ht="15.75" customHeight="1">
      <c r="A75" s="73"/>
      <c r="B75" s="183" t="s">
        <v>108</v>
      </c>
      <c r="C75" s="184"/>
      <c r="D75" s="218"/>
      <c r="E75" s="132">
        <f t="shared" si="84"/>
        <v>0</v>
      </c>
      <c r="F75" s="133"/>
      <c r="G75" s="134"/>
      <c r="H75" s="134"/>
      <c r="I75" s="74"/>
      <c r="J75" s="100">
        <f t="shared" ref="J75:M75" si="87">J74</f>
        <v>0.00453125</v>
      </c>
      <c r="K75" s="100">
        <f t="shared" si="87"/>
        <v>0.0115625</v>
      </c>
      <c r="L75" s="100">
        <f t="shared" si="87"/>
        <v>0.02265625</v>
      </c>
      <c r="M75" s="100">
        <f t="shared" si="87"/>
        <v>0.03125</v>
      </c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</row>
    <row r="76" ht="15.75" customHeight="1">
      <c r="A76" s="73"/>
      <c r="B76" s="73"/>
      <c r="C76" s="210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</row>
    <row r="77" ht="15.75" customHeight="1">
      <c r="A77" s="73"/>
      <c r="B77" s="136" t="s">
        <v>145</v>
      </c>
      <c r="C77" s="137"/>
      <c r="D77" s="137"/>
      <c r="E77" s="137"/>
      <c r="F77" s="137"/>
      <c r="G77" s="138"/>
      <c r="H77" s="139">
        <f>IFERROR(__xludf.DUMMYFUNCTION("+H72+H67+H58+H51+H43+H26+H11+H7"),0.0)</f>
        <v>0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</row>
    <row r="78" ht="15.75" customHeight="1">
      <c r="A78" s="73"/>
      <c r="B78" s="73"/>
      <c r="C78" s="210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</row>
    <row r="79" ht="15.75" customHeight="1">
      <c r="A79" s="73"/>
      <c r="B79" s="73"/>
      <c r="C79" s="210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</row>
    <row r="80" ht="15.75" customHeight="1">
      <c r="A80" s="73"/>
      <c r="B80" s="73"/>
      <c r="C80" s="210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</row>
    <row r="81" ht="15.75" customHeight="1">
      <c r="A81" s="73"/>
      <c r="B81" s="73"/>
      <c r="C81" s="210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</row>
    <row r="82" ht="15.75" customHeight="1">
      <c r="A82" s="73"/>
      <c r="B82" s="73"/>
      <c r="C82" s="210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</row>
    <row r="83" ht="15.75" customHeight="1">
      <c r="A83" s="73"/>
      <c r="B83" s="73"/>
      <c r="C83" s="210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</row>
    <row r="84" ht="15.75" customHeight="1">
      <c r="A84" s="73"/>
      <c r="B84" s="73"/>
      <c r="C84" s="210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</row>
    <row r="85" ht="15.75" customHeight="1">
      <c r="A85" s="73"/>
      <c r="B85" s="73"/>
      <c r="C85" s="210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</row>
    <row r="86" ht="15.75" customHeight="1">
      <c r="A86" s="73"/>
      <c r="B86" s="73"/>
      <c r="C86" s="210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</row>
    <row r="87" ht="15.75" customHeight="1">
      <c r="A87" s="73"/>
      <c r="B87" s="73"/>
      <c r="C87" s="210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</row>
    <row r="88" ht="15.75" customHeight="1">
      <c r="A88" s="73"/>
      <c r="B88" s="73"/>
      <c r="C88" s="210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</row>
    <row r="89" ht="15.75" customHeight="1">
      <c r="A89" s="73"/>
      <c r="B89" s="73"/>
      <c r="C89" s="210"/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</row>
    <row r="90" ht="15.75" customHeight="1">
      <c r="A90" s="73"/>
      <c r="B90" s="73"/>
      <c r="C90" s="210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</row>
    <row r="91" ht="15.75" customHeight="1">
      <c r="A91" s="73"/>
      <c r="B91" s="73"/>
      <c r="C91" s="210"/>
      <c r="D91" s="73"/>
      <c r="E91" s="73"/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</row>
    <row r="92" ht="15.75" customHeight="1">
      <c r="A92" s="73"/>
      <c r="B92" s="73"/>
      <c r="C92" s="210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</row>
    <row r="93" ht="15.75" customHeight="1">
      <c r="A93" s="73"/>
      <c r="B93" s="73"/>
      <c r="C93" s="210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</row>
    <row r="94" ht="15.75" customHeight="1">
      <c r="A94" s="73"/>
      <c r="B94" s="73"/>
      <c r="C94" s="210"/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</row>
    <row r="95" ht="15.75" customHeight="1">
      <c r="A95" s="73"/>
      <c r="B95" s="73"/>
      <c r="C95" s="210"/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</row>
    <row r="96" ht="15.75" customHeight="1">
      <c r="A96" s="73"/>
      <c r="B96" s="73"/>
      <c r="C96" s="210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</row>
    <row r="97" ht="15.75" customHeight="1">
      <c r="A97" s="73"/>
      <c r="B97" s="73"/>
      <c r="C97" s="210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</row>
    <row r="98" ht="15.75" customHeight="1">
      <c r="A98" s="73"/>
      <c r="B98" s="73"/>
      <c r="C98" s="210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</row>
    <row r="99" ht="15.75" customHeight="1">
      <c r="A99" s="73"/>
      <c r="B99" s="73"/>
      <c r="C99" s="210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</row>
    <row r="100" ht="15.75" customHeight="1">
      <c r="A100" s="73"/>
      <c r="B100" s="73"/>
      <c r="C100" s="210"/>
      <c r="D100" s="73"/>
      <c r="E100" s="73"/>
      <c r="F100" s="73"/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</row>
    <row r="101" ht="15.75" customHeight="1">
      <c r="A101" s="73"/>
      <c r="B101" s="73"/>
      <c r="C101" s="210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</row>
    <row r="102" ht="15.75" customHeight="1">
      <c r="A102" s="73"/>
      <c r="B102" s="73"/>
      <c r="C102" s="210"/>
      <c r="D102" s="73"/>
      <c r="E102" s="73"/>
      <c r="F102" s="73"/>
      <c r="G102" s="73"/>
      <c r="H102" s="73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</row>
    <row r="103" ht="15.75" customHeight="1">
      <c r="A103" s="73"/>
      <c r="B103" s="73"/>
      <c r="C103" s="210"/>
      <c r="D103" s="73"/>
      <c r="E103" s="73"/>
      <c r="F103" s="73"/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</row>
    <row r="104" ht="15.75" customHeight="1">
      <c r="A104" s="73"/>
      <c r="B104" s="73"/>
      <c r="C104" s="210"/>
      <c r="D104" s="73"/>
      <c r="E104" s="73"/>
      <c r="F104" s="73"/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</row>
    <row r="105" ht="15.75" customHeight="1">
      <c r="A105" s="73"/>
      <c r="B105" s="73"/>
      <c r="C105" s="210"/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</row>
    <row r="106" ht="15.75" customHeight="1">
      <c r="A106" s="73"/>
      <c r="B106" s="73"/>
      <c r="C106" s="210"/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</row>
    <row r="107" ht="15.75" customHeight="1">
      <c r="A107" s="73"/>
      <c r="B107" s="73"/>
      <c r="C107" s="210"/>
      <c r="D107" s="73"/>
      <c r="E107" s="73"/>
      <c r="F107" s="73"/>
      <c r="G107" s="73"/>
      <c r="H107" s="73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</row>
    <row r="108" ht="15.75" customHeight="1">
      <c r="A108" s="73"/>
      <c r="B108" s="73"/>
      <c r="C108" s="210"/>
      <c r="D108" s="73"/>
      <c r="E108" s="73"/>
      <c r="F108" s="73"/>
      <c r="G108" s="73"/>
      <c r="H108" s="73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</row>
    <row r="109" ht="15.75" customHeight="1">
      <c r="A109" s="73"/>
      <c r="B109" s="73"/>
      <c r="C109" s="210"/>
      <c r="D109" s="73"/>
      <c r="E109" s="73"/>
      <c r="F109" s="73"/>
      <c r="G109" s="73"/>
      <c r="H109" s="73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</row>
    <row r="110" ht="15.75" customHeight="1">
      <c r="A110" s="73"/>
      <c r="B110" s="73"/>
      <c r="C110" s="210"/>
      <c r="D110" s="73"/>
      <c r="E110" s="73"/>
      <c r="F110" s="73"/>
      <c r="G110" s="73"/>
      <c r="H110" s="73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</row>
    <row r="111" ht="15.75" customHeight="1">
      <c r="A111" s="73"/>
      <c r="B111" s="73"/>
      <c r="C111" s="210"/>
      <c r="D111" s="73"/>
      <c r="E111" s="73"/>
      <c r="F111" s="73"/>
      <c r="G111" s="73"/>
      <c r="H111" s="73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</row>
    <row r="112" ht="15.75" customHeight="1">
      <c r="A112" s="73"/>
      <c r="B112" s="73"/>
      <c r="C112" s="210"/>
      <c r="D112" s="73"/>
      <c r="E112" s="73"/>
      <c r="F112" s="73"/>
      <c r="G112" s="73"/>
      <c r="H112" s="73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</row>
    <row r="113" ht="15.75" customHeight="1">
      <c r="A113" s="73"/>
      <c r="B113" s="73"/>
      <c r="C113" s="210"/>
      <c r="D113" s="73"/>
      <c r="E113" s="73"/>
      <c r="F113" s="73"/>
      <c r="G113" s="73"/>
      <c r="H113" s="73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</row>
    <row r="114" ht="15.75" customHeight="1">
      <c r="A114" s="73"/>
      <c r="B114" s="73"/>
      <c r="C114" s="210"/>
      <c r="D114" s="73"/>
      <c r="E114" s="73"/>
      <c r="F114" s="73"/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</row>
    <row r="115" ht="15.75" customHeight="1">
      <c r="A115" s="73"/>
      <c r="B115" s="73"/>
      <c r="C115" s="210"/>
      <c r="D115" s="73"/>
      <c r="E115" s="73"/>
      <c r="F115" s="73"/>
      <c r="G115" s="73"/>
      <c r="H115" s="73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</row>
    <row r="116" ht="15.75" customHeight="1">
      <c r="A116" s="73"/>
      <c r="B116" s="73"/>
      <c r="C116" s="210"/>
      <c r="D116" s="73"/>
      <c r="E116" s="73"/>
      <c r="F116" s="73"/>
      <c r="G116" s="73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</row>
    <row r="117" ht="15.75" customHeight="1">
      <c r="A117" s="73"/>
      <c r="B117" s="73"/>
      <c r="C117" s="210"/>
      <c r="D117" s="73"/>
      <c r="E117" s="73"/>
      <c r="F117" s="73"/>
      <c r="G117" s="73"/>
      <c r="H117" s="73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</row>
    <row r="118" ht="15.75" customHeight="1">
      <c r="A118" s="73"/>
      <c r="B118" s="73"/>
      <c r="C118" s="210"/>
      <c r="D118" s="73"/>
      <c r="E118" s="73"/>
      <c r="F118" s="73"/>
      <c r="G118" s="73"/>
      <c r="H118" s="73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</row>
    <row r="119" ht="15.75" customHeight="1">
      <c r="A119" s="73"/>
      <c r="B119" s="73"/>
      <c r="C119" s="210"/>
      <c r="D119" s="73"/>
      <c r="E119" s="73"/>
      <c r="F119" s="73"/>
      <c r="G119" s="73"/>
      <c r="H119" s="73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</row>
    <row r="120" ht="15.75" customHeight="1">
      <c r="A120" s="73"/>
      <c r="B120" s="73"/>
      <c r="C120" s="210"/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</row>
    <row r="121" ht="15.75" customHeight="1">
      <c r="A121" s="73"/>
      <c r="B121" s="73"/>
      <c r="C121" s="210"/>
      <c r="D121" s="73"/>
      <c r="E121" s="73"/>
      <c r="F121" s="73"/>
      <c r="G121" s="73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</row>
    <row r="122" ht="15.75" customHeight="1">
      <c r="A122" s="73"/>
      <c r="B122" s="73"/>
      <c r="C122" s="210"/>
      <c r="D122" s="73"/>
      <c r="E122" s="73"/>
      <c r="F122" s="73"/>
      <c r="G122" s="7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</row>
    <row r="123" ht="15.75" customHeight="1">
      <c r="A123" s="73"/>
      <c r="B123" s="73"/>
      <c r="C123" s="210"/>
      <c r="D123" s="73"/>
      <c r="E123" s="73"/>
      <c r="F123" s="73"/>
      <c r="G123" s="73"/>
      <c r="H123" s="73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</row>
    <row r="124" ht="15.75" customHeight="1">
      <c r="A124" s="73"/>
      <c r="B124" s="73"/>
      <c r="C124" s="210"/>
      <c r="D124" s="73"/>
      <c r="E124" s="73"/>
      <c r="F124" s="73"/>
      <c r="G124" s="73"/>
      <c r="H124" s="73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</row>
    <row r="125" ht="15.75" customHeight="1">
      <c r="A125" s="73"/>
      <c r="B125" s="73"/>
      <c r="C125" s="210"/>
      <c r="D125" s="73"/>
      <c r="E125" s="73"/>
      <c r="F125" s="73"/>
      <c r="G125" s="73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</row>
    <row r="126" ht="15.75" customHeight="1">
      <c r="A126" s="73"/>
      <c r="B126" s="73"/>
      <c r="C126" s="210"/>
      <c r="D126" s="73"/>
      <c r="E126" s="73"/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</row>
    <row r="127" ht="15.75" customHeight="1">
      <c r="A127" s="73"/>
      <c r="B127" s="73"/>
      <c r="C127" s="210"/>
      <c r="D127" s="73"/>
      <c r="E127" s="73"/>
      <c r="F127" s="73"/>
      <c r="G127" s="73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</row>
    <row r="128" ht="15.75" customHeight="1">
      <c r="A128" s="73"/>
      <c r="B128" s="73"/>
      <c r="C128" s="210"/>
      <c r="D128" s="73"/>
      <c r="E128" s="73"/>
      <c r="F128" s="73"/>
      <c r="G128" s="73"/>
      <c r="H128" s="73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</row>
    <row r="129" ht="15.75" customHeight="1">
      <c r="A129" s="73"/>
      <c r="B129" s="73"/>
      <c r="C129" s="210"/>
      <c r="D129" s="73"/>
      <c r="E129" s="73"/>
      <c r="F129" s="73"/>
      <c r="G129" s="73"/>
      <c r="H129" s="73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</row>
    <row r="130" ht="15.75" customHeight="1">
      <c r="A130" s="73"/>
      <c r="B130" s="73"/>
      <c r="C130" s="210"/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</row>
    <row r="131" ht="15.75" customHeight="1">
      <c r="A131" s="73"/>
      <c r="B131" s="73"/>
      <c r="C131" s="210"/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</row>
    <row r="132" ht="15.75" customHeight="1">
      <c r="A132" s="73"/>
      <c r="B132" s="73"/>
      <c r="C132" s="210"/>
      <c r="D132" s="73"/>
      <c r="E132" s="73"/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</row>
    <row r="133" ht="15.75" customHeight="1">
      <c r="A133" s="73"/>
      <c r="B133" s="73"/>
      <c r="C133" s="210"/>
      <c r="D133" s="73"/>
      <c r="E133" s="73"/>
      <c r="F133" s="73"/>
      <c r="G133" s="73"/>
      <c r="H133" s="73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</row>
    <row r="134" ht="15.75" customHeight="1">
      <c r="A134" s="73"/>
      <c r="B134" s="73"/>
      <c r="C134" s="210"/>
      <c r="D134" s="73"/>
      <c r="E134" s="73"/>
      <c r="F134" s="73"/>
      <c r="G134" s="73"/>
      <c r="H134" s="73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</row>
    <row r="135" ht="15.75" customHeight="1">
      <c r="A135" s="73"/>
      <c r="B135" s="73"/>
      <c r="C135" s="210"/>
      <c r="D135" s="73"/>
      <c r="E135" s="73"/>
      <c r="F135" s="73"/>
      <c r="G135" s="73"/>
      <c r="H135" s="73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</row>
    <row r="136" ht="15.75" customHeight="1">
      <c r="A136" s="73"/>
      <c r="B136" s="73"/>
      <c r="C136" s="210"/>
      <c r="D136" s="73"/>
      <c r="E136" s="73"/>
      <c r="F136" s="73"/>
      <c r="G136" s="73"/>
      <c r="H136" s="73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</row>
    <row r="137" ht="15.75" customHeight="1">
      <c r="A137" s="73"/>
      <c r="B137" s="73"/>
      <c r="C137" s="210"/>
      <c r="D137" s="73"/>
      <c r="E137" s="73"/>
      <c r="F137" s="73"/>
      <c r="G137" s="73"/>
      <c r="H137" s="73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</row>
    <row r="138" ht="15.75" customHeight="1">
      <c r="A138" s="73"/>
      <c r="B138" s="73"/>
      <c r="C138" s="210"/>
      <c r="D138" s="73"/>
      <c r="E138" s="73"/>
      <c r="F138" s="73"/>
      <c r="G138" s="73"/>
      <c r="H138" s="73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</row>
    <row r="139" ht="15.75" customHeight="1">
      <c r="A139" s="73"/>
      <c r="B139" s="73"/>
      <c r="C139" s="210"/>
      <c r="D139" s="73"/>
      <c r="E139" s="73"/>
      <c r="F139" s="73"/>
      <c r="G139" s="73"/>
      <c r="H139" s="73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</row>
    <row r="140" ht="15.75" customHeight="1">
      <c r="A140" s="73"/>
      <c r="B140" s="73"/>
      <c r="C140" s="210"/>
      <c r="D140" s="73"/>
      <c r="E140" s="73"/>
      <c r="F140" s="73"/>
      <c r="G140" s="73"/>
      <c r="H140" s="73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</row>
    <row r="141" ht="15.75" customHeight="1">
      <c r="A141" s="73"/>
      <c r="B141" s="73"/>
      <c r="C141" s="210"/>
      <c r="D141" s="73"/>
      <c r="E141" s="73"/>
      <c r="F141" s="73"/>
      <c r="G141" s="73"/>
      <c r="H141" s="73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</row>
    <row r="142" ht="15.75" customHeight="1">
      <c r="A142" s="73"/>
      <c r="B142" s="73"/>
      <c r="C142" s="210"/>
      <c r="D142" s="73"/>
      <c r="E142" s="73"/>
      <c r="F142" s="73"/>
      <c r="G142" s="73"/>
      <c r="H142" s="73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</row>
    <row r="143" ht="15.75" customHeight="1">
      <c r="A143" s="73"/>
      <c r="B143" s="73"/>
      <c r="C143" s="210"/>
      <c r="D143" s="73"/>
      <c r="E143" s="73"/>
      <c r="F143" s="73"/>
      <c r="G143" s="73"/>
      <c r="H143" s="73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</row>
    <row r="144" ht="15.75" customHeight="1">
      <c r="A144" s="73"/>
      <c r="B144" s="73"/>
      <c r="C144" s="210"/>
      <c r="D144" s="73"/>
      <c r="E144" s="73"/>
      <c r="F144" s="73"/>
      <c r="G144" s="73"/>
      <c r="H144" s="73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</row>
    <row r="145" ht="15.75" customHeight="1">
      <c r="A145" s="73"/>
      <c r="B145" s="73"/>
      <c r="C145" s="210"/>
      <c r="D145" s="73"/>
      <c r="E145" s="73"/>
      <c r="F145" s="73"/>
      <c r="G145" s="73"/>
      <c r="H145" s="73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</row>
    <row r="146" ht="15.75" customHeight="1">
      <c r="A146" s="73"/>
      <c r="B146" s="73"/>
      <c r="C146" s="210"/>
      <c r="D146" s="73"/>
      <c r="E146" s="73"/>
      <c r="F146" s="73"/>
      <c r="G146" s="73"/>
      <c r="H146" s="73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</row>
    <row r="147" ht="15.75" customHeight="1">
      <c r="A147" s="73"/>
      <c r="B147" s="73"/>
      <c r="C147" s="210"/>
      <c r="D147" s="73"/>
      <c r="E147" s="73"/>
      <c r="F147" s="73"/>
      <c r="G147" s="73"/>
      <c r="H147" s="73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</row>
    <row r="148" ht="15.75" customHeight="1">
      <c r="A148" s="73"/>
      <c r="B148" s="73"/>
      <c r="C148" s="210"/>
      <c r="D148" s="73"/>
      <c r="E148" s="73"/>
      <c r="F148" s="73"/>
      <c r="G148" s="73"/>
      <c r="H148" s="73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</row>
    <row r="149" ht="15.75" customHeight="1">
      <c r="A149" s="73"/>
      <c r="B149" s="73"/>
      <c r="C149" s="210"/>
      <c r="D149" s="73"/>
      <c r="E149" s="73"/>
      <c r="F149" s="73"/>
      <c r="G149" s="73"/>
      <c r="H149" s="73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</row>
    <row r="150" ht="15.75" customHeight="1">
      <c r="A150" s="73"/>
      <c r="B150" s="73"/>
      <c r="C150" s="210"/>
      <c r="D150" s="73"/>
      <c r="E150" s="73"/>
      <c r="F150" s="73"/>
      <c r="G150" s="73"/>
      <c r="H150" s="73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</row>
    <row r="151" ht="15.75" customHeight="1">
      <c r="A151" s="73"/>
      <c r="B151" s="73"/>
      <c r="C151" s="210"/>
      <c r="D151" s="73"/>
      <c r="E151" s="73"/>
      <c r="F151" s="73"/>
      <c r="G151" s="73"/>
      <c r="H151" s="73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</row>
    <row r="152" ht="15.75" customHeight="1">
      <c r="A152" s="73"/>
      <c r="B152" s="73"/>
      <c r="C152" s="210"/>
      <c r="D152" s="73"/>
      <c r="E152" s="73"/>
      <c r="F152" s="73"/>
      <c r="G152" s="73"/>
      <c r="H152" s="73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</row>
    <row r="153" ht="15.75" customHeight="1">
      <c r="A153" s="73"/>
      <c r="B153" s="73"/>
      <c r="C153" s="210"/>
      <c r="D153" s="73"/>
      <c r="E153" s="73"/>
      <c r="F153" s="73"/>
      <c r="G153" s="73"/>
      <c r="H153" s="73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</row>
    <row r="154" ht="15.75" customHeight="1">
      <c r="A154" s="73"/>
      <c r="B154" s="73"/>
      <c r="C154" s="210"/>
      <c r="D154" s="73"/>
      <c r="E154" s="73"/>
      <c r="F154" s="73"/>
      <c r="G154" s="73"/>
      <c r="H154" s="73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</row>
    <row r="155" ht="15.75" customHeight="1">
      <c r="A155" s="73"/>
      <c r="B155" s="73"/>
      <c r="C155" s="210"/>
      <c r="D155" s="73"/>
      <c r="E155" s="73"/>
      <c r="F155" s="73"/>
      <c r="G155" s="73"/>
      <c r="H155" s="73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</row>
    <row r="156" ht="15.75" customHeight="1">
      <c r="A156" s="73"/>
      <c r="B156" s="73"/>
      <c r="C156" s="210"/>
      <c r="D156" s="73"/>
      <c r="E156" s="73"/>
      <c r="F156" s="73"/>
      <c r="G156" s="73"/>
      <c r="H156" s="73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</row>
    <row r="157" ht="15.75" customHeight="1">
      <c r="A157" s="73"/>
      <c r="B157" s="73"/>
      <c r="C157" s="210"/>
      <c r="D157" s="73"/>
      <c r="E157" s="73"/>
      <c r="F157" s="73"/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</row>
    <row r="158" ht="15.75" customHeight="1">
      <c r="A158" s="73"/>
      <c r="B158" s="73"/>
      <c r="C158" s="210"/>
      <c r="D158" s="73"/>
      <c r="E158" s="73"/>
      <c r="F158" s="73"/>
      <c r="G158" s="73"/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</row>
    <row r="159" ht="15.75" customHeight="1">
      <c r="A159" s="73"/>
      <c r="B159" s="73"/>
      <c r="C159" s="210"/>
      <c r="D159" s="73"/>
      <c r="E159" s="73"/>
      <c r="F159" s="73"/>
      <c r="G159" s="73"/>
      <c r="H159" s="73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</row>
    <row r="160" ht="15.75" customHeight="1">
      <c r="A160" s="73"/>
      <c r="B160" s="73"/>
      <c r="C160" s="210"/>
      <c r="D160" s="73"/>
      <c r="E160" s="73"/>
      <c r="F160" s="73"/>
      <c r="G160" s="73"/>
      <c r="H160" s="73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</row>
    <row r="161" ht="15.75" customHeight="1">
      <c r="A161" s="73"/>
      <c r="B161" s="73"/>
      <c r="C161" s="210"/>
      <c r="D161" s="73"/>
      <c r="E161" s="73"/>
      <c r="F161" s="73"/>
      <c r="G161" s="73"/>
      <c r="H161" s="73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</row>
    <row r="162" ht="15.75" customHeight="1">
      <c r="A162" s="73"/>
      <c r="B162" s="73"/>
      <c r="C162" s="210"/>
      <c r="D162" s="73"/>
      <c r="E162" s="73"/>
      <c r="F162" s="73"/>
      <c r="G162" s="73"/>
      <c r="H162" s="73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</row>
    <row r="163" ht="15.75" customHeight="1">
      <c r="A163" s="73"/>
      <c r="B163" s="73"/>
      <c r="C163" s="210"/>
      <c r="D163" s="73"/>
      <c r="E163" s="73"/>
      <c r="F163" s="73"/>
      <c r="G163" s="73"/>
      <c r="H163" s="73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</row>
    <row r="164" ht="15.75" customHeight="1">
      <c r="A164" s="73"/>
      <c r="B164" s="73"/>
      <c r="C164" s="210"/>
      <c r="D164" s="73"/>
      <c r="E164" s="73"/>
      <c r="F164" s="73"/>
      <c r="G164" s="73"/>
      <c r="H164" s="73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</row>
    <row r="165" ht="15.75" customHeight="1">
      <c r="A165" s="73"/>
      <c r="B165" s="73"/>
      <c r="C165" s="210"/>
      <c r="D165" s="73"/>
      <c r="E165" s="73"/>
      <c r="F165" s="73"/>
      <c r="G165" s="73"/>
      <c r="H165" s="73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</row>
    <row r="166" ht="15.75" customHeight="1">
      <c r="A166" s="73"/>
      <c r="B166" s="73"/>
      <c r="C166" s="210"/>
      <c r="D166" s="73"/>
      <c r="E166" s="73"/>
      <c r="F166" s="73"/>
      <c r="G166" s="73"/>
      <c r="H166" s="73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</row>
    <row r="167" ht="15.75" customHeight="1">
      <c r="A167" s="73"/>
      <c r="B167" s="73"/>
      <c r="C167" s="210"/>
      <c r="D167" s="73"/>
      <c r="E167" s="73"/>
      <c r="F167" s="73"/>
      <c r="G167" s="73"/>
      <c r="H167" s="73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</row>
    <row r="168" ht="15.75" customHeight="1">
      <c r="A168" s="73"/>
      <c r="B168" s="73"/>
      <c r="C168" s="210"/>
      <c r="D168" s="73"/>
      <c r="E168" s="73"/>
      <c r="F168" s="73"/>
      <c r="G168" s="73"/>
      <c r="H168" s="73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</row>
    <row r="169" ht="15.75" customHeight="1">
      <c r="A169" s="73"/>
      <c r="B169" s="73"/>
      <c r="C169" s="210"/>
      <c r="D169" s="73"/>
      <c r="E169" s="73"/>
      <c r="F169" s="73"/>
      <c r="G169" s="73"/>
      <c r="H169" s="73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</row>
    <row r="170" ht="15.75" customHeight="1">
      <c r="A170" s="73"/>
      <c r="B170" s="73"/>
      <c r="C170" s="210"/>
      <c r="D170" s="73"/>
      <c r="E170" s="73"/>
      <c r="F170" s="73"/>
      <c r="G170" s="73"/>
      <c r="H170" s="73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</row>
    <row r="171" ht="15.75" customHeight="1">
      <c r="A171" s="73"/>
      <c r="B171" s="73"/>
      <c r="C171" s="210"/>
      <c r="D171" s="73"/>
      <c r="E171" s="73"/>
      <c r="F171" s="73"/>
      <c r="G171" s="73"/>
      <c r="H171" s="73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</row>
    <row r="172" ht="15.75" customHeight="1">
      <c r="A172" s="73"/>
      <c r="B172" s="73"/>
      <c r="C172" s="210"/>
      <c r="D172" s="73"/>
      <c r="E172" s="73"/>
      <c r="F172" s="73"/>
      <c r="G172" s="73"/>
      <c r="H172" s="73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</row>
    <row r="173" ht="15.75" customHeight="1">
      <c r="A173" s="73"/>
      <c r="B173" s="73"/>
      <c r="C173" s="210"/>
      <c r="D173" s="73"/>
      <c r="E173" s="73"/>
      <c r="F173" s="73"/>
      <c r="G173" s="73"/>
      <c r="H173" s="73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</row>
    <row r="174" ht="15.75" customHeight="1">
      <c r="A174" s="73"/>
      <c r="B174" s="73"/>
      <c r="C174" s="210"/>
      <c r="D174" s="73"/>
      <c r="E174" s="73"/>
      <c r="F174" s="73"/>
      <c r="G174" s="73"/>
      <c r="H174" s="73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</row>
    <row r="175" ht="15.75" customHeight="1">
      <c r="A175" s="73"/>
      <c r="B175" s="73"/>
      <c r="C175" s="210"/>
      <c r="D175" s="73"/>
      <c r="E175" s="73"/>
      <c r="F175" s="73"/>
      <c r="G175" s="73"/>
      <c r="H175" s="73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</row>
    <row r="176" ht="15.75" customHeight="1">
      <c r="A176" s="73"/>
      <c r="B176" s="73"/>
      <c r="C176" s="210"/>
      <c r="D176" s="73"/>
      <c r="E176" s="73"/>
      <c r="F176" s="73"/>
      <c r="G176" s="73"/>
      <c r="H176" s="73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</row>
    <row r="177" ht="15.75" customHeight="1">
      <c r="A177" s="73"/>
      <c r="B177" s="73"/>
      <c r="C177" s="210"/>
      <c r="D177" s="73"/>
      <c r="E177" s="73"/>
      <c r="F177" s="73"/>
      <c r="G177" s="73"/>
      <c r="H177" s="73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</row>
    <row r="178" ht="15.75" customHeight="1">
      <c r="A178" s="73"/>
      <c r="B178" s="73"/>
      <c r="C178" s="210"/>
      <c r="D178" s="73"/>
      <c r="E178" s="73"/>
      <c r="F178" s="73"/>
      <c r="G178" s="73"/>
      <c r="H178" s="73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</row>
    <row r="179" ht="15.75" customHeight="1">
      <c r="A179" s="73"/>
      <c r="B179" s="73"/>
      <c r="C179" s="210"/>
      <c r="D179" s="73"/>
      <c r="E179" s="73"/>
      <c r="F179" s="73"/>
      <c r="G179" s="73"/>
      <c r="H179" s="73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</row>
    <row r="180" ht="15.75" customHeight="1">
      <c r="A180" s="73"/>
      <c r="B180" s="73"/>
      <c r="C180" s="210"/>
      <c r="D180" s="73"/>
      <c r="E180" s="73"/>
      <c r="F180" s="73"/>
      <c r="G180" s="73"/>
      <c r="H180" s="73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</row>
    <row r="181" ht="15.75" customHeight="1">
      <c r="A181" s="73"/>
      <c r="B181" s="73"/>
      <c r="C181" s="210"/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</row>
    <row r="182" ht="15.75" customHeight="1">
      <c r="A182" s="73"/>
      <c r="B182" s="73"/>
      <c r="C182" s="210"/>
      <c r="D182" s="73"/>
      <c r="E182" s="73"/>
      <c r="F182" s="73"/>
      <c r="G182" s="73"/>
      <c r="H182" s="73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</row>
    <row r="183" ht="15.75" customHeight="1">
      <c r="A183" s="73"/>
      <c r="B183" s="73"/>
      <c r="C183" s="210"/>
      <c r="D183" s="73"/>
      <c r="E183" s="73"/>
      <c r="F183" s="73"/>
      <c r="G183" s="73"/>
      <c r="H183" s="73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</row>
    <row r="184" ht="15.75" customHeight="1">
      <c r="A184" s="73"/>
      <c r="B184" s="73"/>
      <c r="C184" s="210"/>
      <c r="D184" s="73"/>
      <c r="E184" s="73"/>
      <c r="F184" s="73"/>
      <c r="G184" s="73"/>
      <c r="H184" s="73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</row>
    <row r="185" ht="15.75" customHeight="1">
      <c r="A185" s="73"/>
      <c r="B185" s="73"/>
      <c r="C185" s="210"/>
      <c r="D185" s="73"/>
      <c r="E185" s="73"/>
      <c r="F185" s="73"/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</row>
    <row r="186" ht="15.75" customHeight="1">
      <c r="A186" s="73"/>
      <c r="B186" s="73"/>
      <c r="C186" s="210"/>
      <c r="D186" s="73"/>
      <c r="E186" s="73"/>
      <c r="F186" s="73"/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</row>
    <row r="187" ht="15.75" customHeight="1">
      <c r="A187" s="73"/>
      <c r="B187" s="73"/>
      <c r="C187" s="210"/>
      <c r="D187" s="73"/>
      <c r="E187" s="73"/>
      <c r="F187" s="73"/>
      <c r="G187" s="73"/>
      <c r="H187" s="73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</row>
    <row r="188" ht="15.75" customHeight="1">
      <c r="A188" s="73"/>
      <c r="B188" s="73"/>
      <c r="C188" s="210"/>
      <c r="D188" s="73"/>
      <c r="E188" s="73"/>
      <c r="F188" s="73"/>
      <c r="G188" s="73"/>
      <c r="H188" s="73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</row>
    <row r="189" ht="15.75" customHeight="1">
      <c r="A189" s="73"/>
      <c r="B189" s="73"/>
      <c r="C189" s="210"/>
      <c r="D189" s="73"/>
      <c r="E189" s="73"/>
      <c r="F189" s="73"/>
      <c r="G189" s="73"/>
      <c r="H189" s="73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</row>
    <row r="190" ht="15.75" customHeight="1">
      <c r="A190" s="73"/>
      <c r="B190" s="73"/>
      <c r="C190" s="210"/>
      <c r="D190" s="73"/>
      <c r="E190" s="73"/>
      <c r="F190" s="73"/>
      <c r="G190" s="73"/>
      <c r="H190" s="73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</row>
    <row r="191" ht="15.75" customHeight="1">
      <c r="A191" s="73"/>
      <c r="B191" s="73"/>
      <c r="C191" s="210"/>
      <c r="D191" s="73"/>
      <c r="E191" s="73"/>
      <c r="F191" s="73"/>
      <c r="G191" s="73"/>
      <c r="H191" s="73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</row>
    <row r="192" ht="15.75" customHeight="1">
      <c r="A192" s="73"/>
      <c r="B192" s="73"/>
      <c r="C192" s="210"/>
      <c r="D192" s="73"/>
      <c r="E192" s="73"/>
      <c r="F192" s="73"/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</row>
    <row r="193" ht="15.75" customHeight="1">
      <c r="A193" s="73"/>
      <c r="B193" s="73"/>
      <c r="C193" s="210"/>
      <c r="D193" s="73"/>
      <c r="E193" s="73"/>
      <c r="F193" s="73"/>
      <c r="G193" s="73"/>
      <c r="H193" s="73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</row>
    <row r="194" ht="15.75" customHeight="1">
      <c r="A194" s="73"/>
      <c r="B194" s="73"/>
      <c r="C194" s="210"/>
      <c r="D194" s="73"/>
      <c r="E194" s="73"/>
      <c r="F194" s="73"/>
      <c r="G194" s="73"/>
      <c r="H194" s="73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</row>
    <row r="195" ht="15.75" customHeight="1">
      <c r="A195" s="73"/>
      <c r="B195" s="73"/>
      <c r="C195" s="210"/>
      <c r="D195" s="73"/>
      <c r="E195" s="73"/>
      <c r="F195" s="73"/>
      <c r="G195" s="73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</row>
    <row r="196" ht="15.75" customHeight="1">
      <c r="A196" s="73"/>
      <c r="B196" s="73"/>
      <c r="C196" s="210"/>
      <c r="D196" s="73"/>
      <c r="E196" s="73"/>
      <c r="F196" s="73"/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</row>
    <row r="197" ht="15.75" customHeight="1">
      <c r="A197" s="73"/>
      <c r="B197" s="73"/>
      <c r="C197" s="210"/>
      <c r="D197" s="73"/>
      <c r="E197" s="73"/>
      <c r="F197" s="73"/>
      <c r="G197" s="73"/>
      <c r="H197" s="73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</row>
    <row r="198" ht="15.75" customHeight="1">
      <c r="A198" s="73"/>
      <c r="B198" s="73"/>
      <c r="C198" s="210"/>
      <c r="D198" s="73"/>
      <c r="E198" s="73"/>
      <c r="F198" s="73"/>
      <c r="G198" s="73"/>
      <c r="H198" s="73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</row>
    <row r="199" ht="15.75" customHeight="1">
      <c r="A199" s="73"/>
      <c r="B199" s="73"/>
      <c r="C199" s="210"/>
      <c r="D199" s="73"/>
      <c r="E199" s="73"/>
      <c r="F199" s="73"/>
      <c r="G199" s="73"/>
      <c r="H199" s="73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</row>
    <row r="200" ht="15.75" customHeight="1">
      <c r="A200" s="73"/>
      <c r="B200" s="73"/>
      <c r="C200" s="210"/>
      <c r="D200" s="73"/>
      <c r="E200" s="73"/>
      <c r="F200" s="73"/>
      <c r="G200" s="73"/>
      <c r="H200" s="73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</row>
    <row r="201" ht="15.75" customHeight="1">
      <c r="A201" s="73"/>
      <c r="B201" s="73"/>
      <c r="C201" s="210"/>
      <c r="D201" s="73"/>
      <c r="E201" s="73"/>
      <c r="F201" s="73"/>
      <c r="G201" s="73"/>
      <c r="H201" s="73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</row>
    <row r="202" ht="15.75" customHeight="1">
      <c r="A202" s="73"/>
      <c r="B202" s="73"/>
      <c r="C202" s="210"/>
      <c r="D202" s="73"/>
      <c r="E202" s="73"/>
      <c r="F202" s="73"/>
      <c r="G202" s="73"/>
      <c r="H202" s="73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</row>
    <row r="203" ht="15.75" customHeight="1">
      <c r="A203" s="73"/>
      <c r="B203" s="73"/>
      <c r="C203" s="210"/>
      <c r="D203" s="73"/>
      <c r="E203" s="73"/>
      <c r="F203" s="73"/>
      <c r="G203" s="73"/>
      <c r="H203" s="73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</row>
    <row r="204" ht="15.75" customHeight="1">
      <c r="A204" s="73"/>
      <c r="B204" s="73"/>
      <c r="C204" s="210"/>
      <c r="D204" s="73"/>
      <c r="E204" s="73"/>
      <c r="F204" s="73"/>
      <c r="G204" s="73"/>
      <c r="H204" s="73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</row>
    <row r="205" ht="15.75" customHeight="1">
      <c r="A205" s="73"/>
      <c r="B205" s="73"/>
      <c r="C205" s="210"/>
      <c r="D205" s="73"/>
      <c r="E205" s="73"/>
      <c r="F205" s="73"/>
      <c r="G205" s="73"/>
      <c r="H205" s="73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</row>
    <row r="206" ht="15.75" customHeight="1">
      <c r="A206" s="73"/>
      <c r="B206" s="73"/>
      <c r="C206" s="210"/>
      <c r="D206" s="73"/>
      <c r="E206" s="73"/>
      <c r="F206" s="73"/>
      <c r="G206" s="73"/>
      <c r="H206" s="73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</row>
    <row r="207" ht="15.75" customHeight="1">
      <c r="A207" s="73"/>
      <c r="B207" s="73"/>
      <c r="C207" s="210"/>
      <c r="D207" s="73"/>
      <c r="E207" s="73"/>
      <c r="F207" s="73"/>
      <c r="G207" s="73"/>
      <c r="H207" s="73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</row>
    <row r="208" ht="15.75" customHeight="1">
      <c r="A208" s="73"/>
      <c r="B208" s="73"/>
      <c r="C208" s="210"/>
      <c r="D208" s="73"/>
      <c r="E208" s="73"/>
      <c r="F208" s="73"/>
      <c r="G208" s="73"/>
      <c r="H208" s="73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</row>
    <row r="209" ht="15.75" customHeight="1">
      <c r="A209" s="73"/>
      <c r="B209" s="73"/>
      <c r="C209" s="210"/>
      <c r="D209" s="73"/>
      <c r="E209" s="73"/>
      <c r="F209" s="73"/>
      <c r="G209" s="73"/>
      <c r="H209" s="73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</row>
    <row r="210" ht="15.75" customHeight="1">
      <c r="A210" s="73"/>
      <c r="B210" s="73"/>
      <c r="C210" s="210"/>
      <c r="D210" s="73"/>
      <c r="E210" s="73"/>
      <c r="F210" s="73"/>
      <c r="G210" s="73"/>
      <c r="H210" s="73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</row>
    <row r="211" ht="15.75" customHeight="1">
      <c r="A211" s="73"/>
      <c r="B211" s="73"/>
      <c r="C211" s="210"/>
      <c r="D211" s="73"/>
      <c r="E211" s="73"/>
      <c r="F211" s="73"/>
      <c r="G211" s="73"/>
      <c r="H211" s="73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</row>
    <row r="212" ht="15.75" customHeight="1">
      <c r="A212" s="73"/>
      <c r="B212" s="73"/>
      <c r="C212" s="210"/>
      <c r="D212" s="73"/>
      <c r="E212" s="73"/>
      <c r="F212" s="73"/>
      <c r="G212" s="73"/>
      <c r="H212" s="73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</row>
    <row r="213" ht="15.75" customHeight="1">
      <c r="A213" s="73"/>
      <c r="B213" s="73"/>
      <c r="C213" s="210"/>
      <c r="D213" s="73"/>
      <c r="E213" s="73"/>
      <c r="F213" s="73"/>
      <c r="G213" s="73"/>
      <c r="H213" s="73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</row>
    <row r="214" ht="15.75" customHeight="1">
      <c r="A214" s="73"/>
      <c r="B214" s="73"/>
      <c r="C214" s="210"/>
      <c r="D214" s="73"/>
      <c r="E214" s="73"/>
      <c r="F214" s="73"/>
      <c r="G214" s="73"/>
      <c r="H214" s="73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</row>
    <row r="215" ht="15.75" customHeight="1">
      <c r="A215" s="73"/>
      <c r="B215" s="73"/>
      <c r="C215" s="210"/>
      <c r="D215" s="73"/>
      <c r="E215" s="73"/>
      <c r="F215" s="73"/>
      <c r="G215" s="73"/>
      <c r="H215" s="73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</row>
    <row r="216" ht="15.75" customHeight="1">
      <c r="A216" s="73"/>
      <c r="B216" s="73"/>
      <c r="C216" s="210"/>
      <c r="D216" s="73"/>
      <c r="E216" s="73"/>
      <c r="F216" s="73"/>
      <c r="G216" s="73"/>
      <c r="H216" s="73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</row>
    <row r="217" ht="15.75" customHeight="1">
      <c r="A217" s="73"/>
      <c r="B217" s="73"/>
      <c r="C217" s="210"/>
      <c r="D217" s="73"/>
      <c r="E217" s="73"/>
      <c r="F217" s="73"/>
      <c r="G217" s="73"/>
      <c r="H217" s="73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</row>
    <row r="218" ht="15.75" customHeight="1">
      <c r="A218" s="73"/>
      <c r="B218" s="73"/>
      <c r="C218" s="210"/>
      <c r="D218" s="73"/>
      <c r="E218" s="73"/>
      <c r="F218" s="73"/>
      <c r="G218" s="73"/>
      <c r="H218" s="73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</row>
    <row r="219" ht="15.75" customHeight="1">
      <c r="A219" s="73"/>
      <c r="B219" s="73"/>
      <c r="C219" s="210"/>
      <c r="D219" s="73"/>
      <c r="E219" s="73"/>
      <c r="F219" s="73"/>
      <c r="G219" s="73"/>
      <c r="H219" s="73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</row>
    <row r="220" ht="15.75" customHeight="1">
      <c r="A220" s="73"/>
      <c r="B220" s="73"/>
      <c r="C220" s="210"/>
      <c r="D220" s="73"/>
      <c r="E220" s="73"/>
      <c r="F220" s="73"/>
      <c r="G220" s="73"/>
      <c r="H220" s="73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</row>
    <row r="221" ht="15.75" customHeight="1">
      <c r="A221" s="73"/>
      <c r="B221" s="73"/>
      <c r="C221" s="210"/>
      <c r="D221" s="73"/>
      <c r="E221" s="73"/>
      <c r="F221" s="73"/>
      <c r="G221" s="73"/>
      <c r="H221" s="73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</row>
    <row r="222" ht="15.75" customHeight="1">
      <c r="A222" s="73"/>
      <c r="B222" s="73"/>
      <c r="C222" s="210"/>
      <c r="D222" s="73"/>
      <c r="E222" s="73"/>
      <c r="F222" s="73"/>
      <c r="G222" s="73"/>
      <c r="H222" s="73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</row>
    <row r="223" ht="15.75" customHeight="1">
      <c r="A223" s="73"/>
      <c r="B223" s="73"/>
      <c r="C223" s="210"/>
      <c r="D223" s="73"/>
      <c r="E223" s="73"/>
      <c r="F223" s="73"/>
      <c r="G223" s="73"/>
      <c r="H223" s="73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</row>
    <row r="224" ht="15.75" customHeight="1">
      <c r="A224" s="73"/>
      <c r="B224" s="73"/>
      <c r="C224" s="210"/>
      <c r="D224" s="73"/>
      <c r="E224" s="73"/>
      <c r="F224" s="73"/>
      <c r="G224" s="73"/>
      <c r="H224" s="73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</row>
    <row r="225" ht="15.75" customHeight="1">
      <c r="A225" s="73"/>
      <c r="B225" s="73"/>
      <c r="C225" s="210"/>
      <c r="D225" s="73"/>
      <c r="E225" s="73"/>
      <c r="F225" s="73"/>
      <c r="G225" s="73"/>
      <c r="H225" s="73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</row>
    <row r="226" ht="15.75" customHeight="1">
      <c r="A226" s="73"/>
      <c r="B226" s="73"/>
      <c r="C226" s="210"/>
      <c r="D226" s="73"/>
      <c r="E226" s="73"/>
      <c r="F226" s="73"/>
      <c r="G226" s="73"/>
      <c r="H226" s="73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</row>
    <row r="227" ht="15.75" customHeight="1">
      <c r="A227" s="73"/>
      <c r="B227" s="73"/>
      <c r="C227" s="210"/>
      <c r="D227" s="73"/>
      <c r="E227" s="73"/>
      <c r="F227" s="73"/>
      <c r="G227" s="73"/>
      <c r="H227" s="73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</row>
    <row r="228" ht="15.75" customHeight="1">
      <c r="A228" s="73"/>
      <c r="B228" s="73"/>
      <c r="C228" s="210"/>
      <c r="D228" s="73"/>
      <c r="E228" s="73"/>
      <c r="F228" s="73"/>
      <c r="G228" s="73"/>
      <c r="H228" s="73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</row>
    <row r="229" ht="15.75" customHeight="1">
      <c r="A229" s="73"/>
      <c r="B229" s="73"/>
      <c r="C229" s="210"/>
      <c r="D229" s="73"/>
      <c r="E229" s="73"/>
      <c r="F229" s="73"/>
      <c r="G229" s="73"/>
      <c r="H229" s="73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</row>
    <row r="230" ht="15.75" customHeight="1">
      <c r="A230" s="73"/>
      <c r="B230" s="73"/>
      <c r="C230" s="210"/>
      <c r="D230" s="73"/>
      <c r="E230" s="73"/>
      <c r="F230" s="73"/>
      <c r="G230" s="73"/>
      <c r="H230" s="73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</row>
    <row r="231" ht="15.75" customHeight="1">
      <c r="A231" s="73"/>
      <c r="B231" s="73"/>
      <c r="C231" s="210"/>
      <c r="D231" s="73"/>
      <c r="E231" s="73"/>
      <c r="F231" s="73"/>
      <c r="G231" s="73"/>
      <c r="H231" s="73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</row>
    <row r="232" ht="15.75" customHeight="1">
      <c r="A232" s="73"/>
      <c r="B232" s="73"/>
      <c r="C232" s="210"/>
      <c r="D232" s="73"/>
      <c r="E232" s="73"/>
      <c r="F232" s="73"/>
      <c r="G232" s="73"/>
      <c r="H232" s="73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</row>
    <row r="233" ht="15.75" customHeight="1">
      <c r="A233" s="73"/>
      <c r="B233" s="73"/>
      <c r="C233" s="210"/>
      <c r="D233" s="73"/>
      <c r="E233" s="73"/>
      <c r="F233" s="73"/>
      <c r="G233" s="73"/>
      <c r="H233" s="73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</row>
    <row r="234" ht="15.75" customHeight="1">
      <c r="A234" s="73"/>
      <c r="B234" s="73"/>
      <c r="C234" s="210"/>
      <c r="D234" s="73"/>
      <c r="E234" s="73"/>
      <c r="F234" s="73"/>
      <c r="G234" s="73"/>
      <c r="H234" s="73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</row>
    <row r="235" ht="15.75" customHeight="1">
      <c r="A235" s="73"/>
      <c r="B235" s="73"/>
      <c r="C235" s="210"/>
      <c r="D235" s="73"/>
      <c r="E235" s="73"/>
      <c r="F235" s="73"/>
      <c r="G235" s="73"/>
      <c r="H235" s="73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</row>
    <row r="236" ht="15.75" customHeight="1">
      <c r="A236" s="73"/>
      <c r="B236" s="73"/>
      <c r="C236" s="210"/>
      <c r="D236" s="73"/>
      <c r="E236" s="73"/>
      <c r="F236" s="73"/>
      <c r="G236" s="73"/>
      <c r="H236" s="73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</row>
    <row r="237" ht="15.75" customHeight="1">
      <c r="A237" s="73"/>
      <c r="B237" s="73"/>
      <c r="C237" s="210"/>
      <c r="D237" s="73"/>
      <c r="E237" s="73"/>
      <c r="F237" s="73"/>
      <c r="G237" s="73"/>
      <c r="H237" s="73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</row>
    <row r="238" ht="15.75" customHeight="1">
      <c r="A238" s="73"/>
      <c r="B238" s="73"/>
      <c r="C238" s="210"/>
      <c r="D238" s="73"/>
      <c r="E238" s="73"/>
      <c r="F238" s="73"/>
      <c r="G238" s="73"/>
      <c r="H238" s="73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</row>
    <row r="239" ht="15.75" customHeight="1">
      <c r="A239" s="73"/>
      <c r="B239" s="73"/>
      <c r="C239" s="210"/>
      <c r="D239" s="73"/>
      <c r="E239" s="73"/>
      <c r="F239" s="73"/>
      <c r="G239" s="73"/>
      <c r="H239" s="73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</row>
    <row r="240" ht="15.75" customHeight="1">
      <c r="A240" s="73"/>
      <c r="B240" s="73"/>
      <c r="C240" s="210"/>
      <c r="D240" s="73"/>
      <c r="E240" s="73"/>
      <c r="F240" s="73"/>
      <c r="G240" s="73"/>
      <c r="H240" s="73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</row>
    <row r="241" ht="15.75" customHeight="1">
      <c r="A241" s="73"/>
      <c r="B241" s="73"/>
      <c r="C241" s="210"/>
      <c r="D241" s="73"/>
      <c r="E241" s="73"/>
      <c r="F241" s="73"/>
      <c r="G241" s="73"/>
      <c r="H241" s="73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</row>
    <row r="242" ht="15.75" customHeight="1">
      <c r="A242" s="73"/>
      <c r="B242" s="73"/>
      <c r="C242" s="210"/>
      <c r="D242" s="73"/>
      <c r="E242" s="73"/>
      <c r="F242" s="73"/>
      <c r="G242" s="73"/>
      <c r="H242" s="73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</row>
    <row r="243" ht="15.75" customHeight="1">
      <c r="A243" s="73"/>
      <c r="B243" s="73"/>
      <c r="C243" s="210"/>
      <c r="D243" s="73"/>
      <c r="E243" s="73"/>
      <c r="F243" s="73"/>
      <c r="G243" s="73"/>
      <c r="H243" s="73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</row>
    <row r="244" ht="15.75" customHeight="1">
      <c r="A244" s="73"/>
      <c r="B244" s="73"/>
      <c r="C244" s="210"/>
      <c r="D244" s="73"/>
      <c r="E244" s="73"/>
      <c r="F244" s="73"/>
      <c r="G244" s="73"/>
      <c r="H244" s="73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</row>
    <row r="245" ht="15.75" customHeight="1">
      <c r="A245" s="73"/>
      <c r="B245" s="73"/>
      <c r="C245" s="210"/>
      <c r="D245" s="73"/>
      <c r="E245" s="73"/>
      <c r="F245" s="73"/>
      <c r="G245" s="73"/>
      <c r="H245" s="73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</row>
    <row r="246" ht="15.75" customHeight="1">
      <c r="A246" s="73"/>
      <c r="B246" s="73"/>
      <c r="C246" s="210"/>
      <c r="D246" s="73"/>
      <c r="E246" s="73"/>
      <c r="F246" s="73"/>
      <c r="G246" s="73"/>
      <c r="H246" s="73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</row>
    <row r="247" ht="15.75" customHeight="1">
      <c r="A247" s="73"/>
      <c r="B247" s="73"/>
      <c r="C247" s="210"/>
      <c r="D247" s="73"/>
      <c r="E247" s="73"/>
      <c r="F247" s="73"/>
      <c r="G247" s="73"/>
      <c r="H247" s="73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</row>
    <row r="248" ht="15.75" customHeight="1">
      <c r="A248" s="73"/>
      <c r="B248" s="73"/>
      <c r="C248" s="210"/>
      <c r="D248" s="73"/>
      <c r="E248" s="73"/>
      <c r="F248" s="73"/>
      <c r="G248" s="73"/>
      <c r="H248" s="73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</row>
    <row r="249" ht="15.75" customHeight="1">
      <c r="A249" s="73"/>
      <c r="B249" s="73"/>
      <c r="C249" s="210"/>
      <c r="D249" s="73"/>
      <c r="E249" s="73"/>
      <c r="F249" s="73"/>
      <c r="G249" s="73"/>
      <c r="H249" s="73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</row>
    <row r="250" ht="15.75" customHeight="1">
      <c r="A250" s="73"/>
      <c r="B250" s="73"/>
      <c r="C250" s="210"/>
      <c r="D250" s="73"/>
      <c r="E250" s="73"/>
      <c r="F250" s="73"/>
      <c r="G250" s="73"/>
      <c r="H250" s="73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</row>
    <row r="251" ht="15.75" customHeight="1">
      <c r="A251" s="73"/>
      <c r="B251" s="73"/>
      <c r="C251" s="210"/>
      <c r="D251" s="73"/>
      <c r="E251" s="73"/>
      <c r="F251" s="73"/>
      <c r="G251" s="73"/>
      <c r="H251" s="73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</row>
    <row r="252" ht="15.75" customHeight="1">
      <c r="A252" s="73"/>
      <c r="B252" s="73"/>
      <c r="C252" s="210"/>
      <c r="D252" s="73"/>
      <c r="E252" s="73"/>
      <c r="F252" s="73"/>
      <c r="G252" s="73"/>
      <c r="H252" s="73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</row>
    <row r="253" ht="15.75" customHeight="1">
      <c r="A253" s="73"/>
      <c r="B253" s="73"/>
      <c r="C253" s="210"/>
      <c r="D253" s="73"/>
      <c r="E253" s="73"/>
      <c r="F253" s="73"/>
      <c r="G253" s="73"/>
      <c r="H253" s="73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</row>
    <row r="254" ht="15.75" customHeight="1">
      <c r="A254" s="73"/>
      <c r="B254" s="73"/>
      <c r="C254" s="210"/>
      <c r="D254" s="73"/>
      <c r="E254" s="73"/>
      <c r="F254" s="73"/>
      <c r="G254" s="73"/>
      <c r="H254" s="73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</row>
    <row r="255" ht="15.75" customHeight="1">
      <c r="A255" s="73"/>
      <c r="B255" s="73"/>
      <c r="C255" s="210"/>
      <c r="D255" s="73"/>
      <c r="E255" s="73"/>
      <c r="F255" s="73"/>
      <c r="G255" s="73"/>
      <c r="H255" s="73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</row>
    <row r="256" ht="15.75" customHeight="1">
      <c r="A256" s="73"/>
      <c r="B256" s="73"/>
      <c r="C256" s="210"/>
      <c r="D256" s="73"/>
      <c r="E256" s="73"/>
      <c r="F256" s="73"/>
      <c r="G256" s="73"/>
      <c r="H256" s="73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</row>
    <row r="257" ht="15.75" customHeight="1">
      <c r="A257" s="73"/>
      <c r="B257" s="73"/>
      <c r="C257" s="210"/>
      <c r="D257" s="73"/>
      <c r="E257" s="73"/>
      <c r="F257" s="73"/>
      <c r="G257" s="73"/>
      <c r="H257" s="73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</row>
    <row r="258" ht="15.75" customHeight="1">
      <c r="A258" s="73"/>
      <c r="B258" s="73"/>
      <c r="C258" s="210"/>
      <c r="D258" s="73"/>
      <c r="E258" s="73"/>
      <c r="F258" s="73"/>
      <c r="G258" s="73"/>
      <c r="H258" s="73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</row>
    <row r="259" ht="15.75" customHeight="1">
      <c r="A259" s="73"/>
      <c r="B259" s="73"/>
      <c r="C259" s="210"/>
      <c r="D259" s="73"/>
      <c r="E259" s="73"/>
      <c r="F259" s="73"/>
      <c r="G259" s="73"/>
      <c r="H259" s="73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</row>
    <row r="260" ht="15.75" customHeight="1">
      <c r="A260" s="73"/>
      <c r="B260" s="73"/>
      <c r="C260" s="210"/>
      <c r="D260" s="73"/>
      <c r="E260" s="73"/>
      <c r="F260" s="73"/>
      <c r="G260" s="73"/>
      <c r="H260" s="73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</row>
    <row r="261" ht="15.75" customHeight="1">
      <c r="A261" s="73"/>
      <c r="B261" s="73"/>
      <c r="C261" s="210"/>
      <c r="D261" s="73"/>
      <c r="E261" s="73"/>
      <c r="F261" s="73"/>
      <c r="G261" s="73"/>
      <c r="H261" s="73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</row>
    <row r="262" ht="15.75" customHeight="1">
      <c r="A262" s="73"/>
      <c r="B262" s="73"/>
      <c r="C262" s="210"/>
      <c r="D262" s="73"/>
      <c r="E262" s="73"/>
      <c r="F262" s="73"/>
      <c r="G262" s="73"/>
      <c r="H262" s="73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</row>
    <row r="263" ht="15.75" customHeight="1">
      <c r="A263" s="73"/>
      <c r="B263" s="73"/>
      <c r="C263" s="210"/>
      <c r="D263" s="73"/>
      <c r="E263" s="73"/>
      <c r="F263" s="73"/>
      <c r="G263" s="73"/>
      <c r="H263" s="73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</row>
    <row r="264" ht="15.75" customHeight="1">
      <c r="A264" s="73"/>
      <c r="B264" s="73"/>
      <c r="C264" s="210"/>
      <c r="D264" s="73"/>
      <c r="E264" s="73"/>
      <c r="F264" s="73"/>
      <c r="G264" s="73"/>
      <c r="H264" s="73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</row>
    <row r="265" ht="15.75" customHeight="1">
      <c r="A265" s="73"/>
      <c r="B265" s="73"/>
      <c r="C265" s="210"/>
      <c r="D265" s="73"/>
      <c r="E265" s="73"/>
      <c r="F265" s="73"/>
      <c r="G265" s="73"/>
      <c r="H265" s="73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</row>
    <row r="266" ht="15.75" customHeight="1">
      <c r="A266" s="73"/>
      <c r="B266" s="73"/>
      <c r="C266" s="210"/>
      <c r="D266" s="73"/>
      <c r="E266" s="73"/>
      <c r="F266" s="73"/>
      <c r="G266" s="73"/>
      <c r="H266" s="73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</row>
    <row r="267" ht="15.75" customHeight="1">
      <c r="A267" s="73"/>
      <c r="B267" s="73"/>
      <c r="C267" s="210"/>
      <c r="D267" s="73"/>
      <c r="E267" s="73"/>
      <c r="F267" s="73"/>
      <c r="G267" s="73"/>
      <c r="H267" s="73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</row>
    <row r="268" ht="15.75" customHeight="1">
      <c r="A268" s="73"/>
      <c r="B268" s="73"/>
      <c r="C268" s="210"/>
      <c r="D268" s="73"/>
      <c r="E268" s="73"/>
      <c r="F268" s="73"/>
      <c r="G268" s="73"/>
      <c r="H268" s="73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</row>
    <row r="269" ht="15.75" customHeight="1">
      <c r="A269" s="73"/>
      <c r="B269" s="73"/>
      <c r="C269" s="210"/>
      <c r="D269" s="73"/>
      <c r="E269" s="73"/>
      <c r="F269" s="73"/>
      <c r="G269" s="73"/>
      <c r="H269" s="73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</row>
    <row r="270" ht="15.75" customHeight="1">
      <c r="A270" s="73"/>
      <c r="B270" s="73"/>
      <c r="C270" s="210"/>
      <c r="D270" s="73"/>
      <c r="E270" s="73"/>
      <c r="F270" s="73"/>
      <c r="G270" s="73"/>
      <c r="H270" s="73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</row>
    <row r="271" ht="15.75" customHeight="1">
      <c r="A271" s="73"/>
      <c r="B271" s="73"/>
      <c r="C271" s="210"/>
      <c r="D271" s="73"/>
      <c r="E271" s="73"/>
      <c r="F271" s="73"/>
      <c r="G271" s="73"/>
      <c r="H271" s="73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</row>
    <row r="272" ht="15.75" customHeight="1">
      <c r="A272" s="73"/>
      <c r="B272" s="73"/>
      <c r="C272" s="210"/>
      <c r="D272" s="73"/>
      <c r="E272" s="73"/>
      <c r="F272" s="73"/>
      <c r="G272" s="73"/>
      <c r="H272" s="73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</row>
    <row r="273" ht="15.75" customHeight="1">
      <c r="A273" s="73"/>
      <c r="B273" s="73"/>
      <c r="C273" s="210"/>
      <c r="D273" s="73"/>
      <c r="E273" s="73"/>
      <c r="F273" s="73"/>
      <c r="G273" s="73"/>
      <c r="H273" s="73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</row>
    <row r="274" ht="15.75" customHeight="1">
      <c r="A274" s="73"/>
      <c r="B274" s="73"/>
      <c r="C274" s="210"/>
      <c r="D274" s="73"/>
      <c r="E274" s="73"/>
      <c r="F274" s="73"/>
      <c r="G274" s="73"/>
      <c r="H274" s="73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</row>
    <row r="275" ht="15.75" customHeight="1">
      <c r="A275" s="73"/>
      <c r="B275" s="73"/>
      <c r="C275" s="210"/>
      <c r="D275" s="73"/>
      <c r="E275" s="73"/>
      <c r="F275" s="73"/>
      <c r="G275" s="73"/>
      <c r="H275" s="73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</row>
    <row r="276" ht="15.75" customHeight="1">
      <c r="A276" s="73"/>
      <c r="B276" s="73"/>
      <c r="C276" s="210"/>
      <c r="D276" s="73"/>
      <c r="E276" s="73"/>
      <c r="F276" s="73"/>
      <c r="G276" s="73"/>
      <c r="H276" s="73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</row>
    <row r="277" ht="15.75" customHeight="1">
      <c r="A277" s="73"/>
      <c r="B277" s="73"/>
      <c r="C277" s="210"/>
      <c r="D277" s="73"/>
      <c r="E277" s="73"/>
      <c r="F277" s="73"/>
      <c r="G277" s="73"/>
      <c r="H277" s="73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</row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2"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58:C58"/>
    <mergeCell ref="B59:C59"/>
    <mergeCell ref="B50:C50"/>
    <mergeCell ref="B51:C51"/>
    <mergeCell ref="B52:C52"/>
    <mergeCell ref="B53:C53"/>
    <mergeCell ref="B54:C54"/>
    <mergeCell ref="B55:C55"/>
    <mergeCell ref="B57:C57"/>
    <mergeCell ref="G58:G64"/>
    <mergeCell ref="G67:G69"/>
    <mergeCell ref="G26:G40"/>
    <mergeCell ref="H26:H40"/>
    <mergeCell ref="G43:G48"/>
    <mergeCell ref="H43:H48"/>
    <mergeCell ref="G51:G55"/>
    <mergeCell ref="H51:H55"/>
    <mergeCell ref="H58:H64"/>
    <mergeCell ref="H67:H69"/>
    <mergeCell ref="B74:C74"/>
    <mergeCell ref="B75:C75"/>
    <mergeCell ref="B68:C68"/>
    <mergeCell ref="B69:C69"/>
    <mergeCell ref="B71:C71"/>
    <mergeCell ref="B72:C72"/>
    <mergeCell ref="G72:G75"/>
    <mergeCell ref="H72:H75"/>
    <mergeCell ref="B73:C73"/>
    <mergeCell ref="B6:C6"/>
    <mergeCell ref="B7:C7"/>
    <mergeCell ref="G7:G8"/>
    <mergeCell ref="H7:H8"/>
    <mergeCell ref="B8:C8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F30:F33"/>
    <mergeCell ref="F35:F37"/>
    <mergeCell ref="F39:F40"/>
    <mergeCell ref="F43:F48"/>
    <mergeCell ref="F58:F59"/>
    <mergeCell ref="F61:F64"/>
    <mergeCell ref="F72:F75"/>
    <mergeCell ref="F7:F8"/>
    <mergeCell ref="F11:F14"/>
    <mergeCell ref="G11:G23"/>
    <mergeCell ref="H11:H23"/>
    <mergeCell ref="F16:F19"/>
    <mergeCell ref="F21:F23"/>
    <mergeCell ref="F26:F28"/>
    <mergeCell ref="B42:C42"/>
    <mergeCell ref="B43:C43"/>
    <mergeCell ref="B44:C44"/>
    <mergeCell ref="B45:C45"/>
    <mergeCell ref="B46:C46"/>
    <mergeCell ref="B47:C47"/>
    <mergeCell ref="B48:C48"/>
    <mergeCell ref="B60:C60"/>
    <mergeCell ref="B61:C61"/>
    <mergeCell ref="B62:C62"/>
    <mergeCell ref="B63:C63"/>
    <mergeCell ref="B64:C64"/>
    <mergeCell ref="B66:C66"/>
    <mergeCell ref="B67:C67"/>
    <mergeCell ref="B77:G77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1.43"/>
    <col customWidth="1" min="2" max="2" width="63.71"/>
    <col customWidth="1" min="3" max="3" width="9.29"/>
    <col customWidth="1" min="4" max="4" width="12.43"/>
    <col customWidth="1" min="5" max="5" width="11.29"/>
    <col customWidth="1" min="6" max="8" width="12.43"/>
    <col customWidth="1" min="9" max="9" width="5.71"/>
    <col customWidth="1" min="10" max="18" width="11.43"/>
    <col customWidth="1" min="19" max="26" width="10.0"/>
  </cols>
  <sheetData>
    <row r="1">
      <c r="A1" s="73"/>
      <c r="B1" s="74"/>
      <c r="C1" s="74"/>
      <c r="D1" s="74"/>
      <c r="E1" s="74"/>
      <c r="F1" s="74"/>
      <c r="G1" s="74"/>
      <c r="H1" s="74"/>
      <c r="I1" s="74"/>
      <c r="J1" s="76" t="s">
        <v>109</v>
      </c>
      <c r="K1" s="76" t="s">
        <v>2</v>
      </c>
      <c r="L1" s="76" t="s">
        <v>3</v>
      </c>
      <c r="M1" s="76" t="s">
        <v>4</v>
      </c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</row>
    <row r="2">
      <c r="A2" s="73"/>
      <c r="B2" s="74"/>
      <c r="C2" s="74"/>
      <c r="D2" s="74"/>
      <c r="E2" s="74"/>
      <c r="F2" s="74"/>
      <c r="G2" s="74"/>
      <c r="H2" s="74"/>
      <c r="I2" s="74"/>
      <c r="J2" s="77" t="s">
        <v>6</v>
      </c>
      <c r="K2" s="76" t="s">
        <v>7</v>
      </c>
      <c r="L2" s="76" t="s">
        <v>8</v>
      </c>
      <c r="M2" s="76" t="s">
        <v>9</v>
      </c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</row>
    <row r="3">
      <c r="A3" s="73"/>
      <c r="B3" s="78"/>
      <c r="C3" s="78"/>
      <c r="D3" s="78"/>
      <c r="E3" s="78"/>
      <c r="F3" s="74"/>
      <c r="G3" s="74"/>
      <c r="H3" s="74"/>
      <c r="I3" s="74"/>
      <c r="J3" s="247">
        <v>0.145</v>
      </c>
      <c r="K3" s="247">
        <v>0.37</v>
      </c>
      <c r="L3" s="247">
        <v>0.725</v>
      </c>
      <c r="M3" s="247">
        <v>1.0</v>
      </c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</row>
    <row r="4" ht="15.75" customHeight="1">
      <c r="A4" s="73"/>
      <c r="B4" s="74"/>
      <c r="C4" s="74"/>
      <c r="D4" s="74"/>
      <c r="E4" s="74"/>
      <c r="F4" s="74"/>
      <c r="G4" s="74"/>
      <c r="H4" s="74"/>
      <c r="I4" s="74"/>
      <c r="J4" s="79">
        <f t="shared" ref="J4:M4" si="1">SUM(J5,J11,J27,J45,J54,J64,J74,J87, )</f>
        <v>0.145</v>
      </c>
      <c r="K4" s="79">
        <f t="shared" si="1"/>
        <v>0.37</v>
      </c>
      <c r="L4" s="79">
        <f t="shared" si="1"/>
        <v>0.725</v>
      </c>
      <c r="M4" s="79">
        <f t="shared" si="1"/>
        <v>1</v>
      </c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</row>
    <row r="5" ht="15.75" customHeight="1">
      <c r="A5" s="73"/>
      <c r="B5" s="148" t="s">
        <v>184</v>
      </c>
      <c r="C5" s="248">
        <v>0.125</v>
      </c>
      <c r="D5" s="206"/>
      <c r="E5" s="249"/>
      <c r="F5" s="206"/>
      <c r="G5" s="206"/>
      <c r="H5" s="207"/>
      <c r="I5" s="74"/>
      <c r="J5" s="208">
        <f t="shared" ref="J5:M5" si="2">SUM(J6)</f>
        <v>0.018125</v>
      </c>
      <c r="K5" s="208">
        <f t="shared" si="2"/>
        <v>0.04625</v>
      </c>
      <c r="L5" s="208">
        <f t="shared" si="2"/>
        <v>0.090625</v>
      </c>
      <c r="M5" s="209">
        <f t="shared" si="2"/>
        <v>0.125</v>
      </c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</row>
    <row r="6" ht="15.75" customHeight="1">
      <c r="A6" s="73"/>
      <c r="B6" s="250" t="s">
        <v>13</v>
      </c>
      <c r="C6" s="127"/>
      <c r="D6" s="86" t="s">
        <v>111</v>
      </c>
      <c r="E6" s="89" t="s">
        <v>112</v>
      </c>
      <c r="F6" s="90" t="s">
        <v>113</v>
      </c>
      <c r="G6" s="90" t="s">
        <v>114</v>
      </c>
      <c r="H6" s="91" t="s">
        <v>115</v>
      </c>
      <c r="I6" s="74"/>
      <c r="J6" s="211">
        <f t="shared" ref="J6:M6" si="3">SUM(J7:J10)</f>
        <v>0.018125</v>
      </c>
      <c r="K6" s="211">
        <f t="shared" si="3"/>
        <v>0.04625</v>
      </c>
      <c r="L6" s="211">
        <f t="shared" si="3"/>
        <v>0.090625</v>
      </c>
      <c r="M6" s="92">
        <f t="shared" si="3"/>
        <v>0.125</v>
      </c>
      <c r="N6" s="73"/>
      <c r="O6" s="210"/>
      <c r="P6" s="210"/>
      <c r="Q6" s="210"/>
      <c r="R6" s="210"/>
      <c r="S6" s="73"/>
      <c r="T6" s="73"/>
      <c r="U6" s="73"/>
      <c r="V6" s="73"/>
      <c r="W6" s="73"/>
      <c r="X6" s="73"/>
      <c r="Y6" s="73"/>
      <c r="Z6" s="73"/>
    </row>
    <row r="7">
      <c r="A7" s="73"/>
      <c r="B7" s="251" t="s">
        <v>21</v>
      </c>
      <c r="C7" s="175"/>
      <c r="D7" s="252"/>
      <c r="E7" s="96">
        <f t="shared" ref="E7:E10" si="5">IF(D7="NA",0,IF(D7="N",0,IF(D7="L",J7,IF(D7="M",K7,IF(D7="G",L7,IF(D7="C",M7,IF(D7="",0,"ERROR")))))))</f>
        <v>0</v>
      </c>
      <c r="F7" s="97">
        <f>SUM(E7:E10)</f>
        <v>0</v>
      </c>
      <c r="G7" s="98">
        <f>IFERROR(__xludf.DUMMYFUNCTION("+F7"),0.0)</f>
        <v>0</v>
      </c>
      <c r="H7" s="99">
        <f>IF(G7&lt;C5/2,G7,C5)</f>
        <v>0</v>
      </c>
      <c r="I7" s="74"/>
      <c r="J7" s="100">
        <f t="shared" ref="J7:M7" si="4">(J3/8)/4</f>
        <v>0.00453125</v>
      </c>
      <c r="K7" s="100">
        <f t="shared" si="4"/>
        <v>0.0115625</v>
      </c>
      <c r="L7" s="100">
        <f t="shared" si="4"/>
        <v>0.02265625</v>
      </c>
      <c r="M7" s="100">
        <f t="shared" si="4"/>
        <v>0.03125</v>
      </c>
      <c r="N7" s="73"/>
      <c r="O7" s="210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</row>
    <row r="8">
      <c r="A8" s="73"/>
      <c r="B8" s="253" t="s">
        <v>22</v>
      </c>
      <c r="C8" s="179"/>
      <c r="D8" s="254"/>
      <c r="E8" s="131">
        <f t="shared" si="5"/>
        <v>0</v>
      </c>
      <c r="F8" s="105"/>
      <c r="G8" s="106"/>
      <c r="H8" s="106"/>
      <c r="I8" s="74"/>
      <c r="J8" s="100">
        <f t="shared" ref="J8:M8" si="6">J7</f>
        <v>0.00453125</v>
      </c>
      <c r="K8" s="100">
        <f t="shared" si="6"/>
        <v>0.0115625</v>
      </c>
      <c r="L8" s="100">
        <f t="shared" si="6"/>
        <v>0.02265625</v>
      </c>
      <c r="M8" s="100">
        <f t="shared" si="6"/>
        <v>0.03125</v>
      </c>
      <c r="N8" s="73"/>
      <c r="O8" s="210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</row>
    <row r="9">
      <c r="A9" s="73"/>
      <c r="B9" s="253" t="s">
        <v>24</v>
      </c>
      <c r="C9" s="179"/>
      <c r="D9" s="254"/>
      <c r="E9" s="131">
        <f t="shared" si="5"/>
        <v>0</v>
      </c>
      <c r="F9" s="105"/>
      <c r="G9" s="106"/>
      <c r="H9" s="106"/>
      <c r="I9" s="74"/>
      <c r="J9" s="100">
        <f t="shared" ref="J9:M9" si="7">J8</f>
        <v>0.00453125</v>
      </c>
      <c r="K9" s="100">
        <f t="shared" si="7"/>
        <v>0.0115625</v>
      </c>
      <c r="L9" s="100">
        <f t="shared" si="7"/>
        <v>0.02265625</v>
      </c>
      <c r="M9" s="100">
        <f t="shared" si="7"/>
        <v>0.03125</v>
      </c>
      <c r="N9" s="73"/>
      <c r="O9" s="210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</row>
    <row r="10" ht="15.75" customHeight="1">
      <c r="A10" s="73"/>
      <c r="B10" s="255" t="s">
        <v>25</v>
      </c>
      <c r="C10" s="184"/>
      <c r="D10" s="256"/>
      <c r="E10" s="132">
        <f t="shared" si="5"/>
        <v>0</v>
      </c>
      <c r="F10" s="133"/>
      <c r="G10" s="134"/>
      <c r="H10" s="134"/>
      <c r="I10" s="74"/>
      <c r="J10" s="100">
        <f t="shared" ref="J10:M10" si="8">J9</f>
        <v>0.00453125</v>
      </c>
      <c r="K10" s="100">
        <f t="shared" si="8"/>
        <v>0.0115625</v>
      </c>
      <c r="L10" s="100">
        <f t="shared" si="8"/>
        <v>0.02265625</v>
      </c>
      <c r="M10" s="100">
        <f t="shared" si="8"/>
        <v>0.03125</v>
      </c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</row>
    <row r="11" ht="15.75" customHeight="1">
      <c r="A11" s="73"/>
      <c r="B11" s="257" t="s">
        <v>185</v>
      </c>
      <c r="C11" s="248">
        <v>0.125</v>
      </c>
      <c r="D11" s="206"/>
      <c r="E11" s="226"/>
      <c r="F11" s="206"/>
      <c r="G11" s="206"/>
      <c r="H11" s="207"/>
      <c r="I11" s="74"/>
      <c r="J11" s="209">
        <f t="shared" ref="J11:M11" si="9">SUM(J12,J17,J22)</f>
        <v>0.018125</v>
      </c>
      <c r="K11" s="209">
        <f t="shared" si="9"/>
        <v>0.04625</v>
      </c>
      <c r="L11" s="209">
        <f t="shared" si="9"/>
        <v>0.090625</v>
      </c>
      <c r="M11" s="209">
        <f t="shared" si="9"/>
        <v>0.125</v>
      </c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</row>
    <row r="12" ht="15.75" customHeight="1">
      <c r="A12" s="73"/>
      <c r="B12" s="202" t="s">
        <v>27</v>
      </c>
      <c r="C12" s="152"/>
      <c r="D12" s="86" t="s">
        <v>111</v>
      </c>
      <c r="E12" s="89" t="s">
        <v>112</v>
      </c>
      <c r="F12" s="90" t="s">
        <v>113</v>
      </c>
      <c r="G12" s="90" t="s">
        <v>114</v>
      </c>
      <c r="H12" s="91" t="s">
        <v>115</v>
      </c>
      <c r="I12" s="74"/>
      <c r="J12" s="92">
        <f t="shared" ref="J12:M12" si="10">(J3/8)/3</f>
        <v>0.006041666667</v>
      </c>
      <c r="K12" s="92">
        <f t="shared" si="10"/>
        <v>0.01541666667</v>
      </c>
      <c r="L12" s="92">
        <f t="shared" si="10"/>
        <v>0.03020833333</v>
      </c>
      <c r="M12" s="92">
        <f t="shared" si="10"/>
        <v>0.04166666667</v>
      </c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</row>
    <row r="13">
      <c r="A13" s="73"/>
      <c r="B13" s="251" t="s">
        <v>151</v>
      </c>
      <c r="C13" s="175"/>
      <c r="D13" s="252"/>
      <c r="E13" s="96">
        <f t="shared" ref="E13:E16" si="12">IF(D13="NA",0,IF(D13="N",0,IF(D13="L",J13,IF(D13="M",K13,IF(D13="G",L13,IF(D13="C",M13,IF(D13="",0,"ERROR")))))))</f>
        <v>0</v>
      </c>
      <c r="F13" s="97">
        <f>SUM(E13:E16)</f>
        <v>0</v>
      </c>
      <c r="G13" s="98">
        <f>IFERROR(__xludf.DUMMYFUNCTION("+F13+F18+F23"),0.0)</f>
        <v>0</v>
      </c>
      <c r="H13" s="99">
        <f>IF(G13&lt;C11/2,G13,C11)</f>
        <v>0</v>
      </c>
      <c r="I13" s="74"/>
      <c r="J13" s="100">
        <f t="shared" ref="J13:M13" si="11">J12/4</f>
        <v>0.001510416667</v>
      </c>
      <c r="K13" s="100">
        <f t="shared" si="11"/>
        <v>0.003854166667</v>
      </c>
      <c r="L13" s="100">
        <f t="shared" si="11"/>
        <v>0.007552083333</v>
      </c>
      <c r="M13" s="100">
        <f t="shared" si="11"/>
        <v>0.01041666667</v>
      </c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</row>
    <row r="14">
      <c r="A14" s="73"/>
      <c r="B14" s="253" t="s">
        <v>30</v>
      </c>
      <c r="C14" s="179"/>
      <c r="D14" s="254"/>
      <c r="E14" s="131">
        <f t="shared" si="12"/>
        <v>0</v>
      </c>
      <c r="F14" s="105"/>
      <c r="G14" s="106"/>
      <c r="H14" s="106"/>
      <c r="I14" s="74"/>
      <c r="J14" s="100">
        <f t="shared" ref="J14:M14" si="13">J13</f>
        <v>0.001510416667</v>
      </c>
      <c r="K14" s="100">
        <f t="shared" si="13"/>
        <v>0.003854166667</v>
      </c>
      <c r="L14" s="100">
        <f t="shared" si="13"/>
        <v>0.007552083333</v>
      </c>
      <c r="M14" s="100">
        <f t="shared" si="13"/>
        <v>0.01041666667</v>
      </c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</row>
    <row r="15">
      <c r="A15" s="73"/>
      <c r="B15" s="253" t="s">
        <v>152</v>
      </c>
      <c r="C15" s="179"/>
      <c r="D15" s="254"/>
      <c r="E15" s="131">
        <f t="shared" si="12"/>
        <v>0</v>
      </c>
      <c r="F15" s="105"/>
      <c r="G15" s="106"/>
      <c r="H15" s="106"/>
      <c r="I15" s="74"/>
      <c r="J15" s="100">
        <f t="shared" ref="J15:M15" si="14">J14</f>
        <v>0.001510416667</v>
      </c>
      <c r="K15" s="100">
        <f t="shared" si="14"/>
        <v>0.003854166667</v>
      </c>
      <c r="L15" s="100">
        <f t="shared" si="14"/>
        <v>0.007552083333</v>
      </c>
      <c r="M15" s="100">
        <f t="shared" si="14"/>
        <v>0.01041666667</v>
      </c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</row>
    <row r="16" ht="15.75" customHeight="1">
      <c r="A16" s="73"/>
      <c r="B16" s="255" t="s">
        <v>32</v>
      </c>
      <c r="C16" s="184"/>
      <c r="D16" s="256"/>
      <c r="E16" s="132">
        <f t="shared" si="12"/>
        <v>0</v>
      </c>
      <c r="F16" s="133"/>
      <c r="G16" s="106"/>
      <c r="H16" s="106"/>
      <c r="I16" s="74"/>
      <c r="J16" s="100">
        <f t="shared" ref="J16:M16" si="15">J15</f>
        <v>0.001510416667</v>
      </c>
      <c r="K16" s="100">
        <f t="shared" si="15"/>
        <v>0.003854166667</v>
      </c>
      <c r="L16" s="100">
        <f t="shared" si="15"/>
        <v>0.007552083333</v>
      </c>
      <c r="M16" s="100">
        <f t="shared" si="15"/>
        <v>0.01041666667</v>
      </c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</row>
    <row r="17" ht="15.75" customHeight="1">
      <c r="A17" s="73"/>
      <c r="B17" s="250" t="s">
        <v>33</v>
      </c>
      <c r="C17" s="127"/>
      <c r="D17" s="220" t="s">
        <v>111</v>
      </c>
      <c r="E17" s="128" t="s">
        <v>112</v>
      </c>
      <c r="F17" s="90" t="s">
        <v>113</v>
      </c>
      <c r="G17" s="106"/>
      <c r="H17" s="106"/>
      <c r="I17" s="74"/>
      <c r="J17" s="92">
        <f t="shared" ref="J17:M17" si="16">(J3/8)/3</f>
        <v>0.006041666667</v>
      </c>
      <c r="K17" s="92">
        <f t="shared" si="16"/>
        <v>0.01541666667</v>
      </c>
      <c r="L17" s="92">
        <f t="shared" si="16"/>
        <v>0.03020833333</v>
      </c>
      <c r="M17" s="92">
        <f t="shared" si="16"/>
        <v>0.04166666667</v>
      </c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</row>
    <row r="18">
      <c r="A18" s="73"/>
      <c r="B18" s="251" t="s">
        <v>154</v>
      </c>
      <c r="C18" s="175"/>
      <c r="D18" s="252"/>
      <c r="E18" s="96">
        <f t="shared" ref="E18:E21" si="18">IF(D18="NA",0,IF(D18="N",0,IF(D18="L",J18,IF(D18="M",K18,IF(D18="G",L18,IF(D18="C",M18,IF(D18="",0,"ERROR")))))))</f>
        <v>0</v>
      </c>
      <c r="F18" s="97">
        <f>SUM(E18:E21)</f>
        <v>0</v>
      </c>
      <c r="G18" s="106"/>
      <c r="H18" s="106"/>
      <c r="I18" s="74"/>
      <c r="J18" s="100">
        <f t="shared" ref="J18:M18" si="17">J17/4</f>
        <v>0.001510416667</v>
      </c>
      <c r="K18" s="100">
        <f t="shared" si="17"/>
        <v>0.003854166667</v>
      </c>
      <c r="L18" s="100">
        <f t="shared" si="17"/>
        <v>0.007552083333</v>
      </c>
      <c r="M18" s="100">
        <f t="shared" si="17"/>
        <v>0.01041666667</v>
      </c>
      <c r="N18" s="73"/>
      <c r="O18" s="73"/>
      <c r="P18" s="73"/>
      <c r="Q18" s="210"/>
      <c r="R18" s="73"/>
      <c r="S18" s="73"/>
      <c r="T18" s="73"/>
      <c r="U18" s="73"/>
      <c r="V18" s="73"/>
      <c r="W18" s="73"/>
      <c r="X18" s="73"/>
      <c r="Y18" s="73"/>
      <c r="Z18" s="73"/>
    </row>
    <row r="19">
      <c r="A19" s="73"/>
      <c r="B19" s="253" t="s">
        <v>35</v>
      </c>
      <c r="C19" s="179"/>
      <c r="D19" s="254"/>
      <c r="E19" s="131">
        <f t="shared" si="18"/>
        <v>0</v>
      </c>
      <c r="F19" s="105"/>
      <c r="G19" s="106"/>
      <c r="H19" s="106"/>
      <c r="I19" s="74"/>
      <c r="J19" s="100">
        <f t="shared" ref="J19:M19" si="19">J18</f>
        <v>0.001510416667</v>
      </c>
      <c r="K19" s="100">
        <f t="shared" si="19"/>
        <v>0.003854166667</v>
      </c>
      <c r="L19" s="100">
        <f t="shared" si="19"/>
        <v>0.007552083333</v>
      </c>
      <c r="M19" s="100">
        <f t="shared" si="19"/>
        <v>0.01041666667</v>
      </c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</row>
    <row r="20">
      <c r="A20" s="73"/>
      <c r="B20" s="253" t="s">
        <v>155</v>
      </c>
      <c r="C20" s="179"/>
      <c r="D20" s="254"/>
      <c r="E20" s="131">
        <f t="shared" si="18"/>
        <v>0</v>
      </c>
      <c r="F20" s="105"/>
      <c r="G20" s="106"/>
      <c r="H20" s="106"/>
      <c r="I20" s="74"/>
      <c r="J20" s="100">
        <f t="shared" ref="J20:M20" si="20">J19</f>
        <v>0.001510416667</v>
      </c>
      <c r="K20" s="100">
        <f t="shared" si="20"/>
        <v>0.003854166667</v>
      </c>
      <c r="L20" s="100">
        <f t="shared" si="20"/>
        <v>0.007552083333</v>
      </c>
      <c r="M20" s="100">
        <f t="shared" si="20"/>
        <v>0.01041666667</v>
      </c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</row>
    <row r="21" ht="15.75" customHeight="1">
      <c r="A21" s="73"/>
      <c r="B21" s="255" t="s">
        <v>32</v>
      </c>
      <c r="C21" s="184"/>
      <c r="D21" s="256"/>
      <c r="E21" s="132">
        <f t="shared" si="18"/>
        <v>0</v>
      </c>
      <c r="F21" s="133"/>
      <c r="G21" s="106"/>
      <c r="H21" s="106"/>
      <c r="I21" s="74"/>
      <c r="J21" s="100">
        <f t="shared" ref="J21:M21" si="21">J20</f>
        <v>0.001510416667</v>
      </c>
      <c r="K21" s="100">
        <f t="shared" si="21"/>
        <v>0.003854166667</v>
      </c>
      <c r="L21" s="100">
        <f t="shared" si="21"/>
        <v>0.007552083333</v>
      </c>
      <c r="M21" s="100">
        <f t="shared" si="21"/>
        <v>0.01041666667</v>
      </c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</row>
    <row r="22" ht="15.75" customHeight="1">
      <c r="A22" s="258"/>
      <c r="B22" s="202" t="s">
        <v>37</v>
      </c>
      <c r="C22" s="152"/>
      <c r="D22" s="220" t="s">
        <v>111</v>
      </c>
      <c r="E22" s="222" t="s">
        <v>112</v>
      </c>
      <c r="F22" s="90" t="s">
        <v>113</v>
      </c>
      <c r="G22" s="106"/>
      <c r="H22" s="106"/>
      <c r="I22" s="74"/>
      <c r="J22" s="92">
        <f t="shared" ref="J22:M22" si="22">(J3/8)/3</f>
        <v>0.006041666667</v>
      </c>
      <c r="K22" s="92">
        <f t="shared" si="22"/>
        <v>0.01541666667</v>
      </c>
      <c r="L22" s="92">
        <f t="shared" si="22"/>
        <v>0.03020833333</v>
      </c>
      <c r="M22" s="92">
        <f t="shared" si="22"/>
        <v>0.04166666667</v>
      </c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</row>
    <row r="23" ht="15.75" customHeight="1">
      <c r="A23" s="73"/>
      <c r="B23" s="251" t="s">
        <v>38</v>
      </c>
      <c r="C23" s="175"/>
      <c r="D23" s="252"/>
      <c r="E23" s="96">
        <f t="shared" ref="E23:E26" si="24">IF(D23="NA",0,IF(D23="N",0,IF(D23="L",J23,IF(D23="M",K23,IF(D23="G",L23,IF(D23="C",M23,IF(D23="",0,"ERROR")))))))</f>
        <v>0</v>
      </c>
      <c r="F23" s="97">
        <f>SUM(E23:E26)</f>
        <v>0</v>
      </c>
      <c r="G23" s="106"/>
      <c r="H23" s="106"/>
      <c r="I23" s="74"/>
      <c r="J23" s="100">
        <f t="shared" ref="J23:M23" si="23">J22/4</f>
        <v>0.001510416667</v>
      </c>
      <c r="K23" s="100">
        <f t="shared" si="23"/>
        <v>0.003854166667</v>
      </c>
      <c r="L23" s="100">
        <f t="shared" si="23"/>
        <v>0.007552083333</v>
      </c>
      <c r="M23" s="100">
        <f t="shared" si="23"/>
        <v>0.01041666667</v>
      </c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</row>
    <row r="24" ht="15.75" customHeight="1">
      <c r="A24" s="73"/>
      <c r="B24" s="259" t="s">
        <v>186</v>
      </c>
      <c r="C24" s="179"/>
      <c r="D24" s="254"/>
      <c r="E24" s="131">
        <f t="shared" si="24"/>
        <v>0</v>
      </c>
      <c r="F24" s="105"/>
      <c r="G24" s="106"/>
      <c r="H24" s="106"/>
      <c r="I24" s="74"/>
      <c r="J24" s="100">
        <f t="shared" ref="J24:M24" si="25">J23</f>
        <v>0.001510416667</v>
      </c>
      <c r="K24" s="100">
        <f t="shared" si="25"/>
        <v>0.003854166667</v>
      </c>
      <c r="L24" s="100">
        <f t="shared" si="25"/>
        <v>0.007552083333</v>
      </c>
      <c r="M24" s="100">
        <f t="shared" si="25"/>
        <v>0.01041666667</v>
      </c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</row>
    <row r="25" ht="15.75" customHeight="1">
      <c r="A25" s="73"/>
      <c r="B25" s="253" t="s">
        <v>187</v>
      </c>
      <c r="C25" s="179"/>
      <c r="D25" s="254"/>
      <c r="E25" s="131">
        <f t="shared" si="24"/>
        <v>0</v>
      </c>
      <c r="F25" s="105"/>
      <c r="G25" s="106"/>
      <c r="H25" s="106"/>
      <c r="I25" s="74"/>
      <c r="J25" s="100">
        <f t="shared" ref="J25:M25" si="26">J24</f>
        <v>0.001510416667</v>
      </c>
      <c r="K25" s="100">
        <f t="shared" si="26"/>
        <v>0.003854166667</v>
      </c>
      <c r="L25" s="100">
        <f t="shared" si="26"/>
        <v>0.007552083333</v>
      </c>
      <c r="M25" s="100">
        <f t="shared" si="26"/>
        <v>0.01041666667</v>
      </c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</row>
    <row r="26" ht="15.75" customHeight="1">
      <c r="A26" s="73"/>
      <c r="B26" s="260" t="s">
        <v>188</v>
      </c>
      <c r="C26" s="261"/>
      <c r="D26" s="262"/>
      <c r="E26" s="132">
        <f t="shared" si="24"/>
        <v>0</v>
      </c>
      <c r="F26" s="105"/>
      <c r="G26" s="106"/>
      <c r="H26" s="106"/>
      <c r="I26" s="74"/>
      <c r="J26" s="100">
        <f t="shared" ref="J26:M26" si="27">J25</f>
        <v>0.001510416667</v>
      </c>
      <c r="K26" s="100">
        <f t="shared" si="27"/>
        <v>0.003854166667</v>
      </c>
      <c r="L26" s="100">
        <f t="shared" si="27"/>
        <v>0.007552083333</v>
      </c>
      <c r="M26" s="100">
        <f t="shared" si="27"/>
        <v>0.01041666667</v>
      </c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</row>
    <row r="27" ht="15.75" customHeight="1">
      <c r="A27" s="73"/>
      <c r="B27" s="148" t="s">
        <v>177</v>
      </c>
      <c r="C27" s="248">
        <v>0.125</v>
      </c>
      <c r="D27" s="206"/>
      <c r="E27" s="226"/>
      <c r="F27" s="206"/>
      <c r="G27" s="206"/>
      <c r="H27" s="207"/>
      <c r="I27" s="74"/>
      <c r="J27" s="209">
        <f t="shared" ref="J27:M27" si="28">SUM(J28,J32,J37,J41)</f>
        <v>0.018125</v>
      </c>
      <c r="K27" s="209">
        <f t="shared" si="28"/>
        <v>0.04625</v>
      </c>
      <c r="L27" s="209">
        <f t="shared" si="28"/>
        <v>0.090625</v>
      </c>
      <c r="M27" s="209">
        <f t="shared" si="28"/>
        <v>0.125</v>
      </c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</row>
    <row r="28" ht="15.75" customHeight="1">
      <c r="A28" s="73"/>
      <c r="B28" s="202" t="s">
        <v>42</v>
      </c>
      <c r="C28" s="152"/>
      <c r="D28" s="86" t="s">
        <v>111</v>
      </c>
      <c r="E28" s="128" t="s">
        <v>112</v>
      </c>
      <c r="F28" s="90" t="s">
        <v>113</v>
      </c>
      <c r="G28" s="90" t="s">
        <v>114</v>
      </c>
      <c r="H28" s="91" t="s">
        <v>115</v>
      </c>
      <c r="I28" s="74"/>
      <c r="J28" s="92">
        <f t="shared" ref="J28:M28" si="29">(J3/8)/4</f>
        <v>0.00453125</v>
      </c>
      <c r="K28" s="92">
        <f t="shared" si="29"/>
        <v>0.0115625</v>
      </c>
      <c r="L28" s="92">
        <f t="shared" si="29"/>
        <v>0.02265625</v>
      </c>
      <c r="M28" s="92">
        <f t="shared" si="29"/>
        <v>0.03125</v>
      </c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</row>
    <row r="29" ht="15.75" customHeight="1">
      <c r="A29" s="73"/>
      <c r="B29" s="251" t="s">
        <v>43</v>
      </c>
      <c r="C29" s="175"/>
      <c r="D29" s="252"/>
      <c r="E29" s="96">
        <f t="shared" ref="E29:E31" si="31">IF(D29="NA",0,IF(D29="N",0,IF(D29="L",J29,IF(D29="M",K29,IF(D29="G",L29,IF(D29="C",M29,IF(D29="",0,"ERROR")))))))</f>
        <v>0</v>
      </c>
      <c r="F29" s="97">
        <f>SUM(E29:E31)</f>
        <v>0</v>
      </c>
      <c r="G29" s="98">
        <f>IFERROR(__xludf.DUMMYFUNCTION("+F29+F33+F38+F42"),0.0)</f>
        <v>0</v>
      </c>
      <c r="H29" s="99">
        <f>IF(G29&lt;C27/2,G29,C27)</f>
        <v>0</v>
      </c>
      <c r="I29" s="74"/>
      <c r="J29" s="100">
        <f t="shared" ref="J29:M29" si="30">J28/3</f>
        <v>0.001510416667</v>
      </c>
      <c r="K29" s="100">
        <f t="shared" si="30"/>
        <v>0.003854166667</v>
      </c>
      <c r="L29" s="100">
        <f t="shared" si="30"/>
        <v>0.007552083333</v>
      </c>
      <c r="M29" s="100">
        <f t="shared" si="30"/>
        <v>0.01041666667</v>
      </c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</row>
    <row r="30" ht="15.75" customHeight="1">
      <c r="A30" s="73"/>
      <c r="B30" s="253" t="s">
        <v>44</v>
      </c>
      <c r="C30" s="179"/>
      <c r="D30" s="254"/>
      <c r="E30" s="131">
        <f t="shared" si="31"/>
        <v>0</v>
      </c>
      <c r="F30" s="105"/>
      <c r="G30" s="106"/>
      <c r="H30" s="106"/>
      <c r="I30" s="74"/>
      <c r="J30" s="100">
        <f t="shared" ref="J30:M30" si="32">J29</f>
        <v>0.001510416667</v>
      </c>
      <c r="K30" s="100">
        <f t="shared" si="32"/>
        <v>0.003854166667</v>
      </c>
      <c r="L30" s="100">
        <f t="shared" si="32"/>
        <v>0.007552083333</v>
      </c>
      <c r="M30" s="100">
        <f t="shared" si="32"/>
        <v>0.01041666667</v>
      </c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</row>
    <row r="31" ht="15.75" customHeight="1">
      <c r="A31" s="73"/>
      <c r="B31" s="255" t="s">
        <v>45</v>
      </c>
      <c r="C31" s="184"/>
      <c r="D31" s="256"/>
      <c r="E31" s="219">
        <f t="shared" si="31"/>
        <v>0</v>
      </c>
      <c r="F31" s="133"/>
      <c r="G31" s="106"/>
      <c r="H31" s="106"/>
      <c r="I31" s="74"/>
      <c r="J31" s="100">
        <f t="shared" ref="J31:M31" si="33">J30</f>
        <v>0.001510416667</v>
      </c>
      <c r="K31" s="100">
        <f t="shared" si="33"/>
        <v>0.003854166667</v>
      </c>
      <c r="L31" s="100">
        <f t="shared" si="33"/>
        <v>0.007552083333</v>
      </c>
      <c r="M31" s="100">
        <f t="shared" si="33"/>
        <v>0.01041666667</v>
      </c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</row>
    <row r="32" ht="15.75" customHeight="1">
      <c r="A32" s="73"/>
      <c r="B32" s="202" t="s">
        <v>46</v>
      </c>
      <c r="C32" s="152"/>
      <c r="D32" s="220" t="s">
        <v>111</v>
      </c>
      <c r="E32" s="89" t="s">
        <v>112</v>
      </c>
      <c r="F32" s="90" t="s">
        <v>113</v>
      </c>
      <c r="G32" s="106"/>
      <c r="H32" s="106"/>
      <c r="I32" s="74"/>
      <c r="J32" s="92">
        <f t="shared" ref="J32:M32" si="34">(J3/8)/4</f>
        <v>0.00453125</v>
      </c>
      <c r="K32" s="92">
        <f t="shared" si="34"/>
        <v>0.0115625</v>
      </c>
      <c r="L32" s="92">
        <f t="shared" si="34"/>
        <v>0.02265625</v>
      </c>
      <c r="M32" s="92">
        <f t="shared" si="34"/>
        <v>0.03125</v>
      </c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</row>
    <row r="33" ht="15.75" customHeight="1">
      <c r="A33" s="73"/>
      <c r="B33" s="251" t="s">
        <v>47</v>
      </c>
      <c r="C33" s="175"/>
      <c r="D33" s="252"/>
      <c r="E33" s="104">
        <f t="shared" ref="E33:E36" si="36">IF(D33="NA",0,IF(D33="N",0,IF(D33="L",J33,IF(D33="M",K33,IF(D33="G",L33,IF(D33="C",M33,IF(D33="",0,"ERROR")))))))</f>
        <v>0</v>
      </c>
      <c r="F33" s="227">
        <f>SUM(E33:E36)</f>
        <v>0</v>
      </c>
      <c r="G33" s="106"/>
      <c r="H33" s="106"/>
      <c r="I33" s="74"/>
      <c r="J33" s="100">
        <f t="shared" ref="J33:M33" si="35">J32/4</f>
        <v>0.0011328125</v>
      </c>
      <c r="K33" s="100">
        <f t="shared" si="35"/>
        <v>0.002890625</v>
      </c>
      <c r="L33" s="100">
        <f t="shared" si="35"/>
        <v>0.0056640625</v>
      </c>
      <c r="M33" s="100">
        <f t="shared" si="35"/>
        <v>0.0078125</v>
      </c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</row>
    <row r="34" ht="15.75" customHeight="1">
      <c r="A34" s="73"/>
      <c r="B34" s="253" t="s">
        <v>49</v>
      </c>
      <c r="C34" s="179"/>
      <c r="D34" s="254"/>
      <c r="E34" s="131">
        <f t="shared" si="36"/>
        <v>0</v>
      </c>
      <c r="F34" s="105"/>
      <c r="G34" s="106"/>
      <c r="H34" s="106"/>
      <c r="I34" s="74"/>
      <c r="J34" s="100">
        <f t="shared" ref="J34:M34" si="37">J33</f>
        <v>0.0011328125</v>
      </c>
      <c r="K34" s="100">
        <f t="shared" si="37"/>
        <v>0.002890625</v>
      </c>
      <c r="L34" s="100">
        <f t="shared" si="37"/>
        <v>0.0056640625</v>
      </c>
      <c r="M34" s="100">
        <f t="shared" si="37"/>
        <v>0.0078125</v>
      </c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</row>
    <row r="35" ht="15.75" customHeight="1">
      <c r="A35" s="73"/>
      <c r="B35" s="253" t="s">
        <v>50</v>
      </c>
      <c r="C35" s="179"/>
      <c r="D35" s="254"/>
      <c r="E35" s="131">
        <f t="shared" si="36"/>
        <v>0</v>
      </c>
      <c r="F35" s="105"/>
      <c r="G35" s="106"/>
      <c r="H35" s="106"/>
      <c r="I35" s="74"/>
      <c r="J35" s="100">
        <f t="shared" ref="J35:M35" si="38">J34</f>
        <v>0.0011328125</v>
      </c>
      <c r="K35" s="100">
        <f t="shared" si="38"/>
        <v>0.002890625</v>
      </c>
      <c r="L35" s="100">
        <f t="shared" si="38"/>
        <v>0.0056640625</v>
      </c>
      <c r="M35" s="100">
        <f t="shared" si="38"/>
        <v>0.0078125</v>
      </c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</row>
    <row r="36" ht="15.75" customHeight="1">
      <c r="A36" s="73"/>
      <c r="B36" s="255" t="s">
        <v>51</v>
      </c>
      <c r="C36" s="184"/>
      <c r="D36" s="256"/>
      <c r="E36" s="219">
        <f t="shared" si="36"/>
        <v>0</v>
      </c>
      <c r="F36" s="133"/>
      <c r="G36" s="106"/>
      <c r="H36" s="106"/>
      <c r="I36" s="74"/>
      <c r="J36" s="100">
        <f t="shared" ref="J36:M36" si="39">J35</f>
        <v>0.0011328125</v>
      </c>
      <c r="K36" s="100">
        <f t="shared" si="39"/>
        <v>0.002890625</v>
      </c>
      <c r="L36" s="100">
        <f t="shared" si="39"/>
        <v>0.0056640625</v>
      </c>
      <c r="M36" s="100">
        <f t="shared" si="39"/>
        <v>0.0078125</v>
      </c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</row>
    <row r="37" ht="15.75" customHeight="1">
      <c r="A37" s="73"/>
      <c r="B37" s="202" t="s">
        <v>52</v>
      </c>
      <c r="C37" s="152"/>
      <c r="D37" s="220" t="s">
        <v>111</v>
      </c>
      <c r="E37" s="89" t="s">
        <v>112</v>
      </c>
      <c r="F37" s="90" t="s">
        <v>113</v>
      </c>
      <c r="G37" s="106"/>
      <c r="H37" s="106"/>
      <c r="I37" s="74"/>
      <c r="J37" s="92">
        <f t="shared" ref="J37:M37" si="40">(J3/8)/4</f>
        <v>0.00453125</v>
      </c>
      <c r="K37" s="92">
        <f t="shared" si="40"/>
        <v>0.0115625</v>
      </c>
      <c r="L37" s="92">
        <f t="shared" si="40"/>
        <v>0.02265625</v>
      </c>
      <c r="M37" s="92">
        <f t="shared" si="40"/>
        <v>0.03125</v>
      </c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</row>
    <row r="38" ht="15.75" customHeight="1">
      <c r="A38" s="73"/>
      <c r="B38" s="251" t="s">
        <v>53</v>
      </c>
      <c r="C38" s="175"/>
      <c r="D38" s="252"/>
      <c r="E38" s="104">
        <f t="shared" ref="E38:E40" si="42">IF(D38="NA",0,IF(D38="N",0,IF(D38="L",J38,IF(D38="M",K38,IF(D38="G",L38,IF(D38="C",M38,IF(D38="",0,"ERROR")))))))</f>
        <v>0</v>
      </c>
      <c r="F38" s="97">
        <f>SUM(E38:E40)</f>
        <v>0</v>
      </c>
      <c r="G38" s="106"/>
      <c r="H38" s="106"/>
      <c r="I38" s="74"/>
      <c r="J38" s="100">
        <f t="shared" ref="J38:M38" si="41">J37/3</f>
        <v>0.001510416667</v>
      </c>
      <c r="K38" s="100">
        <f t="shared" si="41"/>
        <v>0.003854166667</v>
      </c>
      <c r="L38" s="100">
        <f t="shared" si="41"/>
        <v>0.007552083333</v>
      </c>
      <c r="M38" s="100">
        <f t="shared" si="41"/>
        <v>0.01041666667</v>
      </c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</row>
    <row r="39" ht="15.75" customHeight="1">
      <c r="A39" s="73"/>
      <c r="B39" s="253" t="s">
        <v>54</v>
      </c>
      <c r="C39" s="179"/>
      <c r="D39" s="254"/>
      <c r="E39" s="131">
        <f t="shared" si="42"/>
        <v>0</v>
      </c>
      <c r="F39" s="105"/>
      <c r="G39" s="106"/>
      <c r="H39" s="106"/>
      <c r="I39" s="74"/>
      <c r="J39" s="100">
        <f t="shared" ref="J39:M39" si="43">J38</f>
        <v>0.001510416667</v>
      </c>
      <c r="K39" s="100">
        <f t="shared" si="43"/>
        <v>0.003854166667</v>
      </c>
      <c r="L39" s="100">
        <f t="shared" si="43"/>
        <v>0.007552083333</v>
      </c>
      <c r="M39" s="100">
        <f t="shared" si="43"/>
        <v>0.01041666667</v>
      </c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</row>
    <row r="40" ht="15.75" customHeight="1">
      <c r="A40" s="73"/>
      <c r="B40" s="255" t="s">
        <v>55</v>
      </c>
      <c r="C40" s="184"/>
      <c r="D40" s="256"/>
      <c r="E40" s="219">
        <f t="shared" si="42"/>
        <v>0</v>
      </c>
      <c r="F40" s="133"/>
      <c r="G40" s="106"/>
      <c r="H40" s="106"/>
      <c r="I40" s="74"/>
      <c r="J40" s="100">
        <f t="shared" ref="J40:M40" si="44">J39</f>
        <v>0.001510416667</v>
      </c>
      <c r="K40" s="100">
        <f t="shared" si="44"/>
        <v>0.003854166667</v>
      </c>
      <c r="L40" s="100">
        <f t="shared" si="44"/>
        <v>0.007552083333</v>
      </c>
      <c r="M40" s="100">
        <f t="shared" si="44"/>
        <v>0.01041666667</v>
      </c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</row>
    <row r="41" ht="15.75" customHeight="1">
      <c r="A41" s="73"/>
      <c r="B41" s="202" t="s">
        <v>189</v>
      </c>
      <c r="C41" s="152"/>
      <c r="D41" s="220" t="s">
        <v>111</v>
      </c>
      <c r="E41" s="89" t="s">
        <v>112</v>
      </c>
      <c r="F41" s="90" t="s">
        <v>113</v>
      </c>
      <c r="G41" s="106"/>
      <c r="H41" s="106"/>
      <c r="I41" s="74"/>
      <c r="J41" s="92">
        <f t="shared" ref="J41:M41" si="45">(J3/8)/4</f>
        <v>0.00453125</v>
      </c>
      <c r="K41" s="92">
        <f t="shared" si="45"/>
        <v>0.0115625</v>
      </c>
      <c r="L41" s="92">
        <f t="shared" si="45"/>
        <v>0.02265625</v>
      </c>
      <c r="M41" s="92">
        <f t="shared" si="45"/>
        <v>0.03125</v>
      </c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</row>
    <row r="42" ht="15.75" customHeight="1">
      <c r="A42" s="73"/>
      <c r="B42" s="251" t="s">
        <v>57</v>
      </c>
      <c r="C42" s="175"/>
      <c r="D42" s="252"/>
      <c r="E42" s="104">
        <f t="shared" ref="E42:E44" si="47">IF(D42="NA",0,IF(D42="N",0,IF(D42="L",J42,IF(D42="M",K42,IF(D42="G",L42,IF(D42="C",M42,IF(D42="",0,"ERROR")))))))</f>
        <v>0</v>
      </c>
      <c r="F42" s="97">
        <f>SUM(E42:E44)</f>
        <v>0</v>
      </c>
      <c r="G42" s="106"/>
      <c r="H42" s="106"/>
      <c r="I42" s="74"/>
      <c r="J42" s="100">
        <f t="shared" ref="J42:M42" si="46">J41/3</f>
        <v>0.001510416667</v>
      </c>
      <c r="K42" s="100">
        <f t="shared" si="46"/>
        <v>0.003854166667</v>
      </c>
      <c r="L42" s="100">
        <f t="shared" si="46"/>
        <v>0.007552083333</v>
      </c>
      <c r="M42" s="100">
        <f t="shared" si="46"/>
        <v>0.01041666667</v>
      </c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</row>
    <row r="43" ht="15.75" customHeight="1">
      <c r="A43" s="73"/>
      <c r="B43" s="253" t="s">
        <v>58</v>
      </c>
      <c r="C43" s="179"/>
      <c r="D43" s="254"/>
      <c r="E43" s="131">
        <f t="shared" si="47"/>
        <v>0</v>
      </c>
      <c r="F43" s="105"/>
      <c r="G43" s="106"/>
      <c r="H43" s="106"/>
      <c r="I43" s="74"/>
      <c r="J43" s="100">
        <f t="shared" ref="J43:M43" si="48">J42</f>
        <v>0.001510416667</v>
      </c>
      <c r="K43" s="100">
        <f t="shared" si="48"/>
        <v>0.003854166667</v>
      </c>
      <c r="L43" s="100">
        <f t="shared" si="48"/>
        <v>0.007552083333</v>
      </c>
      <c r="M43" s="100">
        <f t="shared" si="48"/>
        <v>0.01041666667</v>
      </c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</row>
    <row r="44" ht="15.75" customHeight="1">
      <c r="A44" s="73"/>
      <c r="B44" s="255" t="s">
        <v>59</v>
      </c>
      <c r="C44" s="184"/>
      <c r="D44" s="256"/>
      <c r="E44" s="132">
        <f t="shared" si="47"/>
        <v>0</v>
      </c>
      <c r="F44" s="133"/>
      <c r="G44" s="134"/>
      <c r="H44" s="134"/>
      <c r="I44" s="74"/>
      <c r="J44" s="100">
        <f t="shared" ref="J44:M44" si="49">J43</f>
        <v>0.001510416667</v>
      </c>
      <c r="K44" s="100">
        <f t="shared" si="49"/>
        <v>0.003854166667</v>
      </c>
      <c r="L44" s="100">
        <f t="shared" si="49"/>
        <v>0.007552083333</v>
      </c>
      <c r="M44" s="100">
        <f t="shared" si="49"/>
        <v>0.01041666667</v>
      </c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</row>
    <row r="45" ht="15.75" customHeight="1">
      <c r="A45" s="73"/>
      <c r="B45" s="119" t="s">
        <v>165</v>
      </c>
      <c r="C45" s="248">
        <v>0.125</v>
      </c>
      <c r="D45" s="206"/>
      <c r="E45" s="226"/>
      <c r="F45" s="206"/>
      <c r="G45" s="206"/>
      <c r="H45" s="207"/>
      <c r="I45" s="74"/>
      <c r="J45" s="209">
        <f t="shared" ref="J45:M45" si="50">SUM(J46)</f>
        <v>0.018125</v>
      </c>
      <c r="K45" s="209">
        <f t="shared" si="50"/>
        <v>0.04625</v>
      </c>
      <c r="L45" s="209">
        <f t="shared" si="50"/>
        <v>0.090625</v>
      </c>
      <c r="M45" s="209">
        <f t="shared" si="50"/>
        <v>0.125</v>
      </c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</row>
    <row r="46" ht="15.75" customHeight="1">
      <c r="A46" s="73"/>
      <c r="B46" s="202" t="s">
        <v>61</v>
      </c>
      <c r="C46" s="152"/>
      <c r="D46" s="86" t="s">
        <v>111</v>
      </c>
      <c r="E46" s="128" t="s">
        <v>112</v>
      </c>
      <c r="F46" s="90" t="s">
        <v>113</v>
      </c>
      <c r="G46" s="90" t="s">
        <v>114</v>
      </c>
      <c r="H46" s="91" t="s">
        <v>115</v>
      </c>
      <c r="I46" s="74"/>
      <c r="J46" s="92">
        <f t="shared" ref="J46:M46" si="51">SUM(J47:J53)</f>
        <v>0.018125</v>
      </c>
      <c r="K46" s="92">
        <f t="shared" si="51"/>
        <v>0.04625</v>
      </c>
      <c r="L46" s="92">
        <f t="shared" si="51"/>
        <v>0.090625</v>
      </c>
      <c r="M46" s="92">
        <f t="shared" si="51"/>
        <v>0.125</v>
      </c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</row>
    <row r="47" ht="15.75" customHeight="1">
      <c r="A47" s="73"/>
      <c r="B47" s="251" t="s">
        <v>62</v>
      </c>
      <c r="C47" s="175"/>
      <c r="D47" s="252"/>
      <c r="E47" s="96">
        <f t="shared" ref="E47:E53" si="53">IF(D47="NA",0,IF(D47="N",0,IF(D47="L",J47,IF(D47="M",K47,IF(D47="G",L47,IF(D47="C",M47,IF(D47="",0,"ERROR")))))))</f>
        <v>0</v>
      </c>
      <c r="F47" s="263">
        <f>SUM(E47:E53)</f>
        <v>0</v>
      </c>
      <c r="G47" s="264">
        <f>IFERROR(__xludf.DUMMYFUNCTION("+F47"),0.0)</f>
        <v>0</v>
      </c>
      <c r="H47" s="99">
        <f>IF(G47&lt;C45/2,G47,C45)</f>
        <v>0</v>
      </c>
      <c r="I47" s="74"/>
      <c r="J47" s="100">
        <f t="shared" ref="J47:M47" si="52">(J3/8)/7</f>
        <v>0.002589285714</v>
      </c>
      <c r="K47" s="100">
        <f t="shared" si="52"/>
        <v>0.006607142857</v>
      </c>
      <c r="L47" s="100">
        <f t="shared" si="52"/>
        <v>0.01294642857</v>
      </c>
      <c r="M47" s="100">
        <f t="shared" si="52"/>
        <v>0.01785714286</v>
      </c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</row>
    <row r="48" ht="15.75" customHeight="1">
      <c r="A48" s="73"/>
      <c r="B48" s="253" t="s">
        <v>63</v>
      </c>
      <c r="C48" s="179"/>
      <c r="D48" s="254"/>
      <c r="E48" s="131">
        <f t="shared" si="53"/>
        <v>0</v>
      </c>
      <c r="F48" s="105"/>
      <c r="G48" s="106"/>
      <c r="H48" s="106"/>
      <c r="I48" s="74"/>
      <c r="J48" s="100">
        <f t="shared" ref="J48:M48" si="54">J47</f>
        <v>0.002589285714</v>
      </c>
      <c r="K48" s="100">
        <f t="shared" si="54"/>
        <v>0.006607142857</v>
      </c>
      <c r="L48" s="100">
        <f t="shared" si="54"/>
        <v>0.01294642857</v>
      </c>
      <c r="M48" s="100">
        <f t="shared" si="54"/>
        <v>0.01785714286</v>
      </c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</row>
    <row r="49" ht="15.75" customHeight="1">
      <c r="A49" s="73"/>
      <c r="B49" s="253" t="s">
        <v>64</v>
      </c>
      <c r="C49" s="179"/>
      <c r="D49" s="254"/>
      <c r="E49" s="131">
        <f t="shared" si="53"/>
        <v>0</v>
      </c>
      <c r="F49" s="105"/>
      <c r="G49" s="106"/>
      <c r="H49" s="106"/>
      <c r="I49" s="74"/>
      <c r="J49" s="100">
        <f t="shared" ref="J49:M49" si="55">J48</f>
        <v>0.002589285714</v>
      </c>
      <c r="K49" s="100">
        <f t="shared" si="55"/>
        <v>0.006607142857</v>
      </c>
      <c r="L49" s="100">
        <f t="shared" si="55"/>
        <v>0.01294642857</v>
      </c>
      <c r="M49" s="100">
        <f t="shared" si="55"/>
        <v>0.01785714286</v>
      </c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</row>
    <row r="50" ht="15.75" customHeight="1">
      <c r="A50" s="73"/>
      <c r="B50" s="253" t="s">
        <v>65</v>
      </c>
      <c r="C50" s="179"/>
      <c r="D50" s="254"/>
      <c r="E50" s="131">
        <f t="shared" si="53"/>
        <v>0</v>
      </c>
      <c r="F50" s="105"/>
      <c r="G50" s="106"/>
      <c r="H50" s="106"/>
      <c r="I50" s="74"/>
      <c r="J50" s="100">
        <f t="shared" ref="J50:M50" si="56">J49</f>
        <v>0.002589285714</v>
      </c>
      <c r="K50" s="100">
        <f t="shared" si="56"/>
        <v>0.006607142857</v>
      </c>
      <c r="L50" s="100">
        <f t="shared" si="56"/>
        <v>0.01294642857</v>
      </c>
      <c r="M50" s="100">
        <f t="shared" si="56"/>
        <v>0.01785714286</v>
      </c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</row>
    <row r="51" ht="15.75" customHeight="1">
      <c r="A51" s="73"/>
      <c r="B51" s="253" t="s">
        <v>66</v>
      </c>
      <c r="C51" s="179"/>
      <c r="D51" s="254"/>
      <c r="E51" s="131">
        <f t="shared" si="53"/>
        <v>0</v>
      </c>
      <c r="F51" s="105"/>
      <c r="G51" s="106"/>
      <c r="H51" s="106"/>
      <c r="I51" s="74"/>
      <c r="J51" s="100">
        <f t="shared" ref="J51:M51" si="57">J50</f>
        <v>0.002589285714</v>
      </c>
      <c r="K51" s="100">
        <f t="shared" si="57"/>
        <v>0.006607142857</v>
      </c>
      <c r="L51" s="100">
        <f t="shared" si="57"/>
        <v>0.01294642857</v>
      </c>
      <c r="M51" s="100">
        <f t="shared" si="57"/>
        <v>0.01785714286</v>
      </c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</row>
    <row r="52" ht="15.75" customHeight="1">
      <c r="A52" s="73"/>
      <c r="B52" s="253" t="s">
        <v>67</v>
      </c>
      <c r="C52" s="179"/>
      <c r="D52" s="254"/>
      <c r="E52" s="131">
        <f t="shared" si="53"/>
        <v>0</v>
      </c>
      <c r="F52" s="105"/>
      <c r="G52" s="106"/>
      <c r="H52" s="106"/>
      <c r="I52" s="74"/>
      <c r="J52" s="100">
        <f t="shared" ref="J52:M52" si="58">J51</f>
        <v>0.002589285714</v>
      </c>
      <c r="K52" s="100">
        <f t="shared" si="58"/>
        <v>0.006607142857</v>
      </c>
      <c r="L52" s="100">
        <f t="shared" si="58"/>
        <v>0.01294642857</v>
      </c>
      <c r="M52" s="100">
        <f t="shared" si="58"/>
        <v>0.01785714286</v>
      </c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</row>
    <row r="53" ht="15.75" customHeight="1">
      <c r="A53" s="73"/>
      <c r="B53" s="255" t="s">
        <v>68</v>
      </c>
      <c r="C53" s="184"/>
      <c r="D53" s="256"/>
      <c r="E53" s="132">
        <f t="shared" si="53"/>
        <v>0</v>
      </c>
      <c r="F53" s="133"/>
      <c r="G53" s="134"/>
      <c r="H53" s="134"/>
      <c r="I53" s="74"/>
      <c r="J53" s="100">
        <f t="shared" ref="J53:M53" si="59">J52</f>
        <v>0.002589285714</v>
      </c>
      <c r="K53" s="100">
        <f t="shared" si="59"/>
        <v>0.006607142857</v>
      </c>
      <c r="L53" s="100">
        <f t="shared" si="59"/>
        <v>0.01294642857</v>
      </c>
      <c r="M53" s="100">
        <f t="shared" si="59"/>
        <v>0.01785714286</v>
      </c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</row>
    <row r="54" ht="15.75" customHeight="1">
      <c r="A54" s="73"/>
      <c r="B54" s="119" t="s">
        <v>190</v>
      </c>
      <c r="C54" s="248">
        <v>0.125</v>
      </c>
      <c r="D54" s="206"/>
      <c r="E54" s="226"/>
      <c r="F54" s="206"/>
      <c r="G54" s="206"/>
      <c r="H54" s="207"/>
      <c r="I54" s="74"/>
      <c r="J54" s="209">
        <f t="shared" ref="J54:M54" si="60">SUM(J55,J58,J61)</f>
        <v>0.018125</v>
      </c>
      <c r="K54" s="209">
        <f t="shared" si="60"/>
        <v>0.04625</v>
      </c>
      <c r="L54" s="209">
        <f t="shared" si="60"/>
        <v>0.090625</v>
      </c>
      <c r="M54" s="209">
        <f t="shared" si="60"/>
        <v>0.125</v>
      </c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</row>
    <row r="55" ht="15.75" customHeight="1">
      <c r="A55" s="73"/>
      <c r="B55" s="202" t="s">
        <v>70</v>
      </c>
      <c r="C55" s="152"/>
      <c r="D55" s="86" t="s">
        <v>111</v>
      </c>
      <c r="E55" s="128" t="s">
        <v>112</v>
      </c>
      <c r="F55" s="90" t="s">
        <v>113</v>
      </c>
      <c r="G55" s="90" t="s">
        <v>114</v>
      </c>
      <c r="H55" s="91" t="s">
        <v>115</v>
      </c>
      <c r="I55" s="74"/>
      <c r="J55" s="92">
        <f t="shared" ref="J55:M55" si="61">(J3/8)/3</f>
        <v>0.006041666667</v>
      </c>
      <c r="K55" s="92">
        <f t="shared" si="61"/>
        <v>0.01541666667</v>
      </c>
      <c r="L55" s="92">
        <f t="shared" si="61"/>
        <v>0.03020833333</v>
      </c>
      <c r="M55" s="92">
        <f t="shared" si="61"/>
        <v>0.04166666667</v>
      </c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</row>
    <row r="56" ht="15.75" customHeight="1">
      <c r="A56" s="73"/>
      <c r="B56" s="265" t="s">
        <v>71</v>
      </c>
      <c r="C56" s="175"/>
      <c r="D56" s="252"/>
      <c r="E56" s="96">
        <f t="shared" ref="E56:E57" si="63">IF(D56="NA",0,IF(D56="N",0,IF(D56="L",J56,IF(D56="M",K56,IF(D56="G",L56,IF(D56="C",M56,IF(D56="",0,"ERROR")))))))</f>
        <v>0</v>
      </c>
      <c r="F56" s="97">
        <f>SUM(E56:E57)</f>
        <v>0</v>
      </c>
      <c r="G56" s="98">
        <f>IFERROR(__xludf.DUMMYFUNCTION("+F56+F59+F62"),0.0)</f>
        <v>0</v>
      </c>
      <c r="H56" s="99">
        <f>IF(G56&lt;C54/2,G56,C54)</f>
        <v>0</v>
      </c>
      <c r="I56" s="74"/>
      <c r="J56" s="100">
        <f t="shared" ref="J56:M56" si="62">J55/2</f>
        <v>0.003020833333</v>
      </c>
      <c r="K56" s="100">
        <f t="shared" si="62"/>
        <v>0.007708333333</v>
      </c>
      <c r="L56" s="100">
        <f t="shared" si="62"/>
        <v>0.01510416667</v>
      </c>
      <c r="M56" s="100">
        <f t="shared" si="62"/>
        <v>0.02083333333</v>
      </c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</row>
    <row r="57" ht="15.75" customHeight="1">
      <c r="A57" s="73"/>
      <c r="B57" s="266" t="s">
        <v>72</v>
      </c>
      <c r="C57" s="184"/>
      <c r="D57" s="256"/>
      <c r="E57" s="132">
        <f t="shared" si="63"/>
        <v>0</v>
      </c>
      <c r="F57" s="133"/>
      <c r="G57" s="106"/>
      <c r="H57" s="106"/>
      <c r="I57" s="74"/>
      <c r="J57" s="100">
        <f t="shared" ref="J57:M57" si="64">J56</f>
        <v>0.003020833333</v>
      </c>
      <c r="K57" s="100">
        <f t="shared" si="64"/>
        <v>0.007708333333</v>
      </c>
      <c r="L57" s="100">
        <f t="shared" si="64"/>
        <v>0.01510416667</v>
      </c>
      <c r="M57" s="100">
        <f t="shared" si="64"/>
        <v>0.02083333333</v>
      </c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</row>
    <row r="58" ht="15.75" customHeight="1">
      <c r="A58" s="73"/>
      <c r="B58" s="202" t="s">
        <v>73</v>
      </c>
      <c r="C58" s="152"/>
      <c r="D58" s="220" t="s">
        <v>111</v>
      </c>
      <c r="E58" s="89" t="s">
        <v>112</v>
      </c>
      <c r="F58" s="90" t="s">
        <v>113</v>
      </c>
      <c r="G58" s="106"/>
      <c r="H58" s="106"/>
      <c r="I58" s="74"/>
      <c r="J58" s="92">
        <f t="shared" ref="J58:M58" si="65">(J3/8)/3</f>
        <v>0.006041666667</v>
      </c>
      <c r="K58" s="92">
        <f t="shared" si="65"/>
        <v>0.01541666667</v>
      </c>
      <c r="L58" s="92">
        <f t="shared" si="65"/>
        <v>0.03020833333</v>
      </c>
      <c r="M58" s="92">
        <f t="shared" si="65"/>
        <v>0.04166666667</v>
      </c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</row>
    <row r="59" ht="15.75" customHeight="1">
      <c r="A59" s="73"/>
      <c r="B59" s="265" t="s">
        <v>74</v>
      </c>
      <c r="C59" s="175"/>
      <c r="D59" s="252"/>
      <c r="E59" s="96">
        <f t="shared" ref="E59:E60" si="67">IF(D59="NA",0,IF(D59="N",0,IF(D59="L",J59,IF(D59="M",K59,IF(D59="G",L59,IF(D59="C",M59,IF(D59="",0,"ERROR")))))))</f>
        <v>0</v>
      </c>
      <c r="F59" s="97">
        <f>SUM(E59:E60)</f>
        <v>0</v>
      </c>
      <c r="G59" s="106"/>
      <c r="H59" s="106"/>
      <c r="I59" s="74"/>
      <c r="J59" s="100">
        <f t="shared" ref="J59:M59" si="66">J58/2</f>
        <v>0.003020833333</v>
      </c>
      <c r="K59" s="100">
        <f t="shared" si="66"/>
        <v>0.007708333333</v>
      </c>
      <c r="L59" s="100">
        <f t="shared" si="66"/>
        <v>0.01510416667</v>
      </c>
      <c r="M59" s="100">
        <f t="shared" si="66"/>
        <v>0.02083333333</v>
      </c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</row>
    <row r="60" ht="15.75" customHeight="1">
      <c r="A60" s="73"/>
      <c r="B60" s="266" t="s">
        <v>75</v>
      </c>
      <c r="C60" s="184"/>
      <c r="D60" s="256"/>
      <c r="E60" s="219">
        <f t="shared" si="67"/>
        <v>0</v>
      </c>
      <c r="F60" s="133"/>
      <c r="G60" s="106"/>
      <c r="H60" s="106"/>
      <c r="I60" s="74"/>
      <c r="J60" s="100">
        <f t="shared" ref="J60:M60" si="68">J59</f>
        <v>0.003020833333</v>
      </c>
      <c r="K60" s="100">
        <f t="shared" si="68"/>
        <v>0.007708333333</v>
      </c>
      <c r="L60" s="100">
        <f t="shared" si="68"/>
        <v>0.01510416667</v>
      </c>
      <c r="M60" s="100">
        <f t="shared" si="68"/>
        <v>0.02083333333</v>
      </c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</row>
    <row r="61" ht="15.75" customHeight="1">
      <c r="A61" s="73"/>
      <c r="B61" s="202" t="s">
        <v>76</v>
      </c>
      <c r="C61" s="152"/>
      <c r="D61" s="237" t="s">
        <v>111</v>
      </c>
      <c r="E61" s="89" t="s">
        <v>112</v>
      </c>
      <c r="F61" s="90" t="s">
        <v>113</v>
      </c>
      <c r="G61" s="106"/>
      <c r="H61" s="106"/>
      <c r="I61" s="74"/>
      <c r="J61" s="92">
        <f t="shared" ref="J61:M61" si="69">(J3/8)/3</f>
        <v>0.006041666667</v>
      </c>
      <c r="K61" s="92">
        <f t="shared" si="69"/>
        <v>0.01541666667</v>
      </c>
      <c r="L61" s="92">
        <f t="shared" si="69"/>
        <v>0.03020833333</v>
      </c>
      <c r="M61" s="92">
        <f t="shared" si="69"/>
        <v>0.04166666667</v>
      </c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</row>
    <row r="62" ht="15.75" customHeight="1">
      <c r="A62" s="73"/>
      <c r="B62" s="265" t="s">
        <v>77</v>
      </c>
      <c r="C62" s="175"/>
      <c r="D62" s="252"/>
      <c r="E62" s="104">
        <f t="shared" ref="E62:E63" si="71">IF(D62="NA",0,IF(D62="N",0,IF(D62="L",J62,IF(D62="M",K62,IF(D62="G",L62,IF(D62="C",M62,IF(D62="",0,"ERROR")))))))</f>
        <v>0</v>
      </c>
      <c r="F62" s="97">
        <f>SUM(E62:E63)</f>
        <v>0</v>
      </c>
      <c r="G62" s="106"/>
      <c r="H62" s="106"/>
      <c r="I62" s="74"/>
      <c r="J62" s="100">
        <f t="shared" ref="J62:M62" si="70">J61/2</f>
        <v>0.003020833333</v>
      </c>
      <c r="K62" s="100">
        <f t="shared" si="70"/>
        <v>0.007708333333</v>
      </c>
      <c r="L62" s="100">
        <f t="shared" si="70"/>
        <v>0.01510416667</v>
      </c>
      <c r="M62" s="100">
        <f t="shared" si="70"/>
        <v>0.02083333333</v>
      </c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</row>
    <row r="63" ht="15.75" customHeight="1">
      <c r="A63" s="73"/>
      <c r="B63" s="266" t="s">
        <v>78</v>
      </c>
      <c r="C63" s="184"/>
      <c r="D63" s="256"/>
      <c r="E63" s="132">
        <f t="shared" si="71"/>
        <v>0</v>
      </c>
      <c r="F63" s="133"/>
      <c r="G63" s="134"/>
      <c r="H63" s="134"/>
      <c r="I63" s="74"/>
      <c r="J63" s="100">
        <f t="shared" ref="J63:M63" si="72">J62</f>
        <v>0.003020833333</v>
      </c>
      <c r="K63" s="100">
        <f t="shared" si="72"/>
        <v>0.007708333333</v>
      </c>
      <c r="L63" s="100">
        <f t="shared" si="72"/>
        <v>0.01510416667</v>
      </c>
      <c r="M63" s="100">
        <f t="shared" si="72"/>
        <v>0.02083333333</v>
      </c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</row>
    <row r="64" ht="15.75" customHeight="1">
      <c r="A64" s="73"/>
      <c r="B64" s="148" t="s">
        <v>181</v>
      </c>
      <c r="C64" s="248">
        <v>0.125</v>
      </c>
      <c r="D64" s="206"/>
      <c r="E64" s="226"/>
      <c r="F64" s="206"/>
      <c r="G64" s="206"/>
      <c r="H64" s="207"/>
      <c r="I64" s="74"/>
      <c r="J64" s="209">
        <f t="shared" ref="J64:M64" si="73">SUM(J65,J68)</f>
        <v>0.018125</v>
      </c>
      <c r="K64" s="209">
        <f t="shared" si="73"/>
        <v>0.04625</v>
      </c>
      <c r="L64" s="209">
        <f t="shared" si="73"/>
        <v>0.090625</v>
      </c>
      <c r="M64" s="209">
        <f t="shared" si="73"/>
        <v>0.125</v>
      </c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</row>
    <row r="65" ht="15.75" customHeight="1">
      <c r="A65" s="73"/>
      <c r="B65" s="202" t="s">
        <v>80</v>
      </c>
      <c r="C65" s="152"/>
      <c r="D65" s="88" t="s">
        <v>111</v>
      </c>
      <c r="E65" s="128" t="s">
        <v>112</v>
      </c>
      <c r="F65" s="90" t="s">
        <v>113</v>
      </c>
      <c r="G65" s="90" t="s">
        <v>114</v>
      </c>
      <c r="H65" s="91" t="s">
        <v>115</v>
      </c>
      <c r="I65" s="74"/>
      <c r="J65" s="92">
        <f t="shared" ref="J65:M65" si="74">(J3/8)/2</f>
        <v>0.0090625</v>
      </c>
      <c r="K65" s="92">
        <f t="shared" si="74"/>
        <v>0.023125</v>
      </c>
      <c r="L65" s="92">
        <f t="shared" si="74"/>
        <v>0.0453125</v>
      </c>
      <c r="M65" s="92">
        <f t="shared" si="74"/>
        <v>0.0625</v>
      </c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</row>
    <row r="66" ht="15.75" customHeight="1">
      <c r="A66" s="73"/>
      <c r="B66" s="265" t="s">
        <v>81</v>
      </c>
      <c r="C66" s="175"/>
      <c r="D66" s="252"/>
      <c r="E66" s="96">
        <f t="shared" ref="E66:E67" si="76">IF(D66="NA",0,IF(D66="N",0,IF(D66="L",J66,IF(D66="M",K66,IF(D66="G",L66,IF(D66="C",M66,IF(D66="",0,"ERROR")))))))</f>
        <v>0</v>
      </c>
      <c r="F66" s="97">
        <f>SUM(E66:E67)</f>
        <v>0</v>
      </c>
      <c r="G66" s="98">
        <f>IFERROR(__xludf.DUMMYFUNCTION("+F66+F69"),0.0)</f>
        <v>0</v>
      </c>
      <c r="H66" s="99">
        <f>IF(G66&lt;C64/2,G66,C64)</f>
        <v>0</v>
      </c>
      <c r="I66" s="74"/>
      <c r="J66" s="100">
        <f t="shared" ref="J66:M66" si="75">J65/2</f>
        <v>0.00453125</v>
      </c>
      <c r="K66" s="100">
        <f t="shared" si="75"/>
        <v>0.0115625</v>
      </c>
      <c r="L66" s="100">
        <f t="shared" si="75"/>
        <v>0.02265625</v>
      </c>
      <c r="M66" s="100">
        <f t="shared" si="75"/>
        <v>0.03125</v>
      </c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</row>
    <row r="67" ht="15.75" customHeight="1">
      <c r="A67" s="73"/>
      <c r="B67" s="266" t="s">
        <v>82</v>
      </c>
      <c r="C67" s="184"/>
      <c r="D67" s="256"/>
      <c r="E67" s="131">
        <f t="shared" si="76"/>
        <v>0</v>
      </c>
      <c r="F67" s="133"/>
      <c r="G67" s="106"/>
      <c r="H67" s="106"/>
      <c r="I67" s="74"/>
      <c r="J67" s="100">
        <f t="shared" ref="J67:M67" si="77">J66</f>
        <v>0.00453125</v>
      </c>
      <c r="K67" s="100">
        <f t="shared" si="77"/>
        <v>0.0115625</v>
      </c>
      <c r="L67" s="100">
        <f t="shared" si="77"/>
        <v>0.02265625</v>
      </c>
      <c r="M67" s="100">
        <f t="shared" si="77"/>
        <v>0.03125</v>
      </c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</row>
    <row r="68" ht="15.75" customHeight="1">
      <c r="A68" s="73"/>
      <c r="B68" s="202" t="s">
        <v>83</v>
      </c>
      <c r="C68" s="152"/>
      <c r="D68" s="86" t="s">
        <v>111</v>
      </c>
      <c r="E68" s="267" t="s">
        <v>112</v>
      </c>
      <c r="F68" s="90" t="s">
        <v>113</v>
      </c>
      <c r="G68" s="106"/>
      <c r="H68" s="106"/>
      <c r="I68" s="74"/>
      <c r="J68" s="92">
        <f t="shared" ref="J68:M68" si="78">(J3/8)/2</f>
        <v>0.0090625</v>
      </c>
      <c r="K68" s="92">
        <f t="shared" si="78"/>
        <v>0.023125</v>
      </c>
      <c r="L68" s="92">
        <f t="shared" si="78"/>
        <v>0.0453125</v>
      </c>
      <c r="M68" s="92">
        <f t="shared" si="78"/>
        <v>0.0625</v>
      </c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</row>
    <row r="69" ht="15.75" customHeight="1">
      <c r="A69" s="73"/>
      <c r="B69" s="251" t="s">
        <v>84</v>
      </c>
      <c r="C69" s="175"/>
      <c r="D69" s="252"/>
      <c r="E69" s="104">
        <f t="shared" ref="E69:E73" si="80">IF(D69="NA",0,IF(D69="N",0,IF(D69="L",J69,IF(D69="M",K69,IF(D69="G",L69,IF(D69="C",M69,IF(D69="",0,"ERROR")))))))</f>
        <v>0</v>
      </c>
      <c r="F69" s="97">
        <f>SUM(E69:E73)</f>
        <v>0</v>
      </c>
      <c r="G69" s="106"/>
      <c r="H69" s="106"/>
      <c r="I69" s="74"/>
      <c r="J69" s="100">
        <f t="shared" ref="J69:M69" si="79">J68/5</f>
        <v>0.0018125</v>
      </c>
      <c r="K69" s="100">
        <f t="shared" si="79"/>
        <v>0.004625</v>
      </c>
      <c r="L69" s="100">
        <f t="shared" si="79"/>
        <v>0.0090625</v>
      </c>
      <c r="M69" s="100">
        <f t="shared" si="79"/>
        <v>0.0125</v>
      </c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</row>
    <row r="70" ht="15.75" customHeight="1">
      <c r="A70" s="73"/>
      <c r="B70" s="253" t="s">
        <v>85</v>
      </c>
      <c r="C70" s="179"/>
      <c r="D70" s="254"/>
      <c r="E70" s="131">
        <f t="shared" si="80"/>
        <v>0</v>
      </c>
      <c r="F70" s="105"/>
      <c r="G70" s="106"/>
      <c r="H70" s="106"/>
      <c r="I70" s="74"/>
      <c r="J70" s="100">
        <f t="shared" ref="J70:M70" si="81">J69</f>
        <v>0.0018125</v>
      </c>
      <c r="K70" s="100">
        <f t="shared" si="81"/>
        <v>0.004625</v>
      </c>
      <c r="L70" s="100">
        <f t="shared" si="81"/>
        <v>0.0090625</v>
      </c>
      <c r="M70" s="100">
        <f t="shared" si="81"/>
        <v>0.0125</v>
      </c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</row>
    <row r="71" ht="15.75" customHeight="1">
      <c r="A71" s="73"/>
      <c r="B71" s="253" t="s">
        <v>86</v>
      </c>
      <c r="C71" s="179"/>
      <c r="D71" s="254"/>
      <c r="E71" s="131">
        <f t="shared" si="80"/>
        <v>0</v>
      </c>
      <c r="F71" s="105"/>
      <c r="G71" s="106"/>
      <c r="H71" s="106"/>
      <c r="I71" s="74"/>
      <c r="J71" s="100">
        <f t="shared" ref="J71:M71" si="82">J70</f>
        <v>0.0018125</v>
      </c>
      <c r="K71" s="100">
        <f t="shared" si="82"/>
        <v>0.004625</v>
      </c>
      <c r="L71" s="100">
        <f t="shared" si="82"/>
        <v>0.0090625</v>
      </c>
      <c r="M71" s="100">
        <f t="shared" si="82"/>
        <v>0.0125</v>
      </c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</row>
    <row r="72" ht="15.75" customHeight="1">
      <c r="A72" s="73"/>
      <c r="B72" s="253" t="s">
        <v>87</v>
      </c>
      <c r="C72" s="179"/>
      <c r="D72" s="254"/>
      <c r="E72" s="131">
        <f t="shared" si="80"/>
        <v>0</v>
      </c>
      <c r="F72" s="105"/>
      <c r="G72" s="106"/>
      <c r="H72" s="106"/>
      <c r="I72" s="74"/>
      <c r="J72" s="100">
        <f t="shared" ref="J72:M72" si="83">J71</f>
        <v>0.0018125</v>
      </c>
      <c r="K72" s="100">
        <f t="shared" si="83"/>
        <v>0.004625</v>
      </c>
      <c r="L72" s="100">
        <f t="shared" si="83"/>
        <v>0.0090625</v>
      </c>
      <c r="M72" s="100">
        <f t="shared" si="83"/>
        <v>0.0125</v>
      </c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</row>
    <row r="73" ht="15.75" customHeight="1">
      <c r="A73" s="73"/>
      <c r="B73" s="255" t="s">
        <v>88</v>
      </c>
      <c r="C73" s="184"/>
      <c r="D73" s="256"/>
      <c r="E73" s="132">
        <f t="shared" si="80"/>
        <v>0</v>
      </c>
      <c r="F73" s="133"/>
      <c r="G73" s="134"/>
      <c r="H73" s="134"/>
      <c r="I73" s="74"/>
      <c r="J73" s="100">
        <f t="shared" ref="J73:M73" si="84">J72</f>
        <v>0.0018125</v>
      </c>
      <c r="K73" s="100">
        <f t="shared" si="84"/>
        <v>0.004625</v>
      </c>
      <c r="L73" s="100">
        <f t="shared" si="84"/>
        <v>0.0090625</v>
      </c>
      <c r="M73" s="100">
        <f t="shared" si="84"/>
        <v>0.0125</v>
      </c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</row>
    <row r="74" ht="15.75" customHeight="1">
      <c r="A74" s="73"/>
      <c r="B74" s="257" t="s">
        <v>182</v>
      </c>
      <c r="C74" s="248">
        <v>0.125</v>
      </c>
      <c r="D74" s="206"/>
      <c r="E74" s="226"/>
      <c r="F74" s="206"/>
      <c r="G74" s="206"/>
      <c r="H74" s="207"/>
      <c r="I74" s="74"/>
      <c r="J74" s="209">
        <f t="shared" ref="J74:M74" si="85">SUM(J75,J78,J83)</f>
        <v>0.018125</v>
      </c>
      <c r="K74" s="209">
        <f t="shared" si="85"/>
        <v>0.04625</v>
      </c>
      <c r="L74" s="209">
        <f t="shared" si="85"/>
        <v>0.090625</v>
      </c>
      <c r="M74" s="209">
        <f t="shared" si="85"/>
        <v>0.125</v>
      </c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</row>
    <row r="75" ht="15.75" customHeight="1">
      <c r="A75" s="73"/>
      <c r="B75" s="202" t="s">
        <v>90</v>
      </c>
      <c r="C75" s="152"/>
      <c r="D75" s="86" t="s">
        <v>111</v>
      </c>
      <c r="E75" s="128" t="s">
        <v>112</v>
      </c>
      <c r="F75" s="90" t="s">
        <v>113</v>
      </c>
      <c r="G75" s="90" t="s">
        <v>114</v>
      </c>
      <c r="H75" s="91" t="s">
        <v>115</v>
      </c>
      <c r="I75" s="74"/>
      <c r="J75" s="92">
        <f t="shared" ref="J75:M75" si="86">(J3/8)/3</f>
        <v>0.006041666667</v>
      </c>
      <c r="K75" s="92">
        <f t="shared" si="86"/>
        <v>0.01541666667</v>
      </c>
      <c r="L75" s="92">
        <f t="shared" si="86"/>
        <v>0.03020833333</v>
      </c>
      <c r="M75" s="92">
        <f t="shared" si="86"/>
        <v>0.04166666667</v>
      </c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</row>
    <row r="76" ht="15.75" customHeight="1">
      <c r="A76" s="73"/>
      <c r="B76" s="265" t="s">
        <v>91</v>
      </c>
      <c r="C76" s="175"/>
      <c r="D76" s="252"/>
      <c r="E76" s="96">
        <f t="shared" ref="E76:E77" si="88">IF(D76="NA",0,IF(D76="N",0,IF(D76="L",J76,IF(D76="M",K76,IF(D76="G",L76,IF(D76="C",M76,IF(D76="",0,"ERROR")))))))</f>
        <v>0</v>
      </c>
      <c r="F76" s="97">
        <f>SUM(E76:E77)</f>
        <v>0</v>
      </c>
      <c r="G76" s="98">
        <f>IFERROR(__xludf.DUMMYFUNCTION("+F76+F79+F84"),0.0)</f>
        <v>0</v>
      </c>
      <c r="H76" s="99">
        <f>IF(G76&lt;C74/2,G76,C74)</f>
        <v>0</v>
      </c>
      <c r="I76" s="74"/>
      <c r="J76" s="100">
        <f t="shared" ref="J76:M76" si="87">J75/2</f>
        <v>0.003020833333</v>
      </c>
      <c r="K76" s="100">
        <f t="shared" si="87"/>
        <v>0.007708333333</v>
      </c>
      <c r="L76" s="100">
        <f t="shared" si="87"/>
        <v>0.01510416667</v>
      </c>
      <c r="M76" s="100">
        <f t="shared" si="87"/>
        <v>0.02083333333</v>
      </c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</row>
    <row r="77" ht="15.75" customHeight="1">
      <c r="A77" s="73"/>
      <c r="B77" s="266" t="s">
        <v>92</v>
      </c>
      <c r="C77" s="184"/>
      <c r="D77" s="256"/>
      <c r="E77" s="219">
        <f t="shared" si="88"/>
        <v>0</v>
      </c>
      <c r="F77" s="133"/>
      <c r="G77" s="106"/>
      <c r="H77" s="106"/>
      <c r="I77" s="74"/>
      <c r="J77" s="100">
        <f t="shared" ref="J77:M77" si="89">J76</f>
        <v>0.003020833333</v>
      </c>
      <c r="K77" s="100">
        <f t="shared" si="89"/>
        <v>0.007708333333</v>
      </c>
      <c r="L77" s="100">
        <f t="shared" si="89"/>
        <v>0.01510416667</v>
      </c>
      <c r="M77" s="100">
        <f t="shared" si="89"/>
        <v>0.02083333333</v>
      </c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</row>
    <row r="78" ht="15.75" customHeight="1">
      <c r="A78" s="73"/>
      <c r="B78" s="202" t="s">
        <v>93</v>
      </c>
      <c r="C78" s="152"/>
      <c r="D78" s="220" t="s">
        <v>111</v>
      </c>
      <c r="E78" s="89" t="s">
        <v>112</v>
      </c>
      <c r="F78" s="90" t="s">
        <v>113</v>
      </c>
      <c r="G78" s="106"/>
      <c r="H78" s="106"/>
      <c r="I78" s="74"/>
      <c r="J78" s="92">
        <f t="shared" ref="J78:M78" si="90">(J3/8)/3</f>
        <v>0.006041666667</v>
      </c>
      <c r="K78" s="92">
        <f t="shared" si="90"/>
        <v>0.01541666667</v>
      </c>
      <c r="L78" s="92">
        <f t="shared" si="90"/>
        <v>0.03020833333</v>
      </c>
      <c r="M78" s="92">
        <f t="shared" si="90"/>
        <v>0.04166666667</v>
      </c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</row>
    <row r="79" ht="15.75" customHeight="1">
      <c r="A79" s="73"/>
      <c r="B79" s="251" t="s">
        <v>94</v>
      </c>
      <c r="C79" s="175"/>
      <c r="D79" s="252"/>
      <c r="E79" s="104">
        <f t="shared" ref="E79:E82" si="92">IF(D79="NA",0,IF(D79="N",0,IF(D79="L",J79,IF(D79="M",K79,IF(D79="G",L79,IF(D79="C",M79,IF(D79="",0,"ERROR")))))))</f>
        <v>0</v>
      </c>
      <c r="F79" s="97">
        <f>SUM(E79:E82)</f>
        <v>0</v>
      </c>
      <c r="G79" s="106"/>
      <c r="H79" s="106"/>
      <c r="I79" s="74"/>
      <c r="J79" s="100">
        <f t="shared" ref="J79:M79" si="91">J78/4</f>
        <v>0.001510416667</v>
      </c>
      <c r="K79" s="100">
        <f t="shared" si="91"/>
        <v>0.003854166667</v>
      </c>
      <c r="L79" s="100">
        <f t="shared" si="91"/>
        <v>0.007552083333</v>
      </c>
      <c r="M79" s="100">
        <f t="shared" si="91"/>
        <v>0.01041666667</v>
      </c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</row>
    <row r="80" ht="15.75" customHeight="1">
      <c r="A80" s="73"/>
      <c r="B80" s="253" t="s">
        <v>95</v>
      </c>
      <c r="C80" s="179"/>
      <c r="D80" s="254"/>
      <c r="E80" s="131">
        <f t="shared" si="92"/>
        <v>0</v>
      </c>
      <c r="F80" s="105"/>
      <c r="G80" s="106"/>
      <c r="H80" s="106"/>
      <c r="I80" s="74"/>
      <c r="J80" s="100">
        <f t="shared" ref="J80:M80" si="93">J79</f>
        <v>0.001510416667</v>
      </c>
      <c r="K80" s="100">
        <f t="shared" si="93"/>
        <v>0.003854166667</v>
      </c>
      <c r="L80" s="100">
        <f t="shared" si="93"/>
        <v>0.007552083333</v>
      </c>
      <c r="M80" s="100">
        <f t="shared" si="93"/>
        <v>0.01041666667</v>
      </c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</row>
    <row r="81" ht="15.75" customHeight="1">
      <c r="A81" s="73"/>
      <c r="B81" s="253" t="s">
        <v>96</v>
      </c>
      <c r="C81" s="179"/>
      <c r="D81" s="254"/>
      <c r="E81" s="131">
        <f t="shared" si="92"/>
        <v>0</v>
      </c>
      <c r="F81" s="105"/>
      <c r="G81" s="106"/>
      <c r="H81" s="106"/>
      <c r="I81" s="74"/>
      <c r="J81" s="100">
        <f t="shared" ref="J81:M81" si="94">J80</f>
        <v>0.001510416667</v>
      </c>
      <c r="K81" s="100">
        <f t="shared" si="94"/>
        <v>0.003854166667</v>
      </c>
      <c r="L81" s="100">
        <f t="shared" si="94"/>
        <v>0.007552083333</v>
      </c>
      <c r="M81" s="100">
        <f t="shared" si="94"/>
        <v>0.01041666667</v>
      </c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</row>
    <row r="82" ht="15.75" customHeight="1">
      <c r="A82" s="73"/>
      <c r="B82" s="255" t="s">
        <v>97</v>
      </c>
      <c r="C82" s="184"/>
      <c r="D82" s="256"/>
      <c r="E82" s="219">
        <f t="shared" si="92"/>
        <v>0</v>
      </c>
      <c r="F82" s="133"/>
      <c r="G82" s="106"/>
      <c r="H82" s="106"/>
      <c r="I82" s="74"/>
      <c r="J82" s="100">
        <f t="shared" ref="J82:M82" si="95">J81</f>
        <v>0.001510416667</v>
      </c>
      <c r="K82" s="100">
        <f t="shared" si="95"/>
        <v>0.003854166667</v>
      </c>
      <c r="L82" s="100">
        <f t="shared" si="95"/>
        <v>0.007552083333</v>
      </c>
      <c r="M82" s="100">
        <f t="shared" si="95"/>
        <v>0.01041666667</v>
      </c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</row>
    <row r="83" ht="15.75" customHeight="1">
      <c r="A83" s="73"/>
      <c r="B83" s="202" t="s">
        <v>98</v>
      </c>
      <c r="C83" s="152"/>
      <c r="D83" s="220" t="s">
        <v>111</v>
      </c>
      <c r="E83" s="89" t="s">
        <v>112</v>
      </c>
      <c r="F83" s="90" t="s">
        <v>113</v>
      </c>
      <c r="G83" s="106"/>
      <c r="H83" s="106"/>
      <c r="I83" s="74"/>
      <c r="J83" s="92">
        <f t="shared" ref="J83:M83" si="96">(J3/8)/3</f>
        <v>0.006041666667</v>
      </c>
      <c r="K83" s="92">
        <f t="shared" si="96"/>
        <v>0.01541666667</v>
      </c>
      <c r="L83" s="92">
        <f t="shared" si="96"/>
        <v>0.03020833333</v>
      </c>
      <c r="M83" s="92">
        <f t="shared" si="96"/>
        <v>0.04166666667</v>
      </c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</row>
    <row r="84" ht="15.75" customHeight="1">
      <c r="A84" s="73"/>
      <c r="B84" s="251" t="s">
        <v>99</v>
      </c>
      <c r="C84" s="175"/>
      <c r="D84" s="252"/>
      <c r="E84" s="104">
        <f t="shared" ref="E84:E86" si="98">IF(D84="NA",0,IF(D84="N",0,IF(D84="L",J84,IF(D84="M",K84,IF(D84="G",L84,IF(D84="C",M84,IF(D84="",0,"ERROR")))))))</f>
        <v>0</v>
      </c>
      <c r="F84" s="97">
        <f>SUM(E84:E86)</f>
        <v>0</v>
      </c>
      <c r="G84" s="106"/>
      <c r="H84" s="106"/>
      <c r="I84" s="74"/>
      <c r="J84" s="100">
        <f t="shared" ref="J84:M84" si="97">J83/3</f>
        <v>0.002013888889</v>
      </c>
      <c r="K84" s="100">
        <f t="shared" si="97"/>
        <v>0.005138888889</v>
      </c>
      <c r="L84" s="100">
        <f t="shared" si="97"/>
        <v>0.01006944444</v>
      </c>
      <c r="M84" s="100">
        <f t="shared" si="97"/>
        <v>0.01388888889</v>
      </c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</row>
    <row r="85" ht="15.75" customHeight="1">
      <c r="A85" s="73"/>
      <c r="B85" s="253" t="s">
        <v>100</v>
      </c>
      <c r="C85" s="179"/>
      <c r="D85" s="254"/>
      <c r="E85" s="131">
        <f t="shared" si="98"/>
        <v>0</v>
      </c>
      <c r="F85" s="105"/>
      <c r="G85" s="106"/>
      <c r="H85" s="106"/>
      <c r="I85" s="74"/>
      <c r="J85" s="100">
        <f t="shared" ref="J85:M85" si="99">J84</f>
        <v>0.002013888889</v>
      </c>
      <c r="K85" s="100">
        <f t="shared" si="99"/>
        <v>0.005138888889</v>
      </c>
      <c r="L85" s="100">
        <f t="shared" si="99"/>
        <v>0.01006944444</v>
      </c>
      <c r="M85" s="100">
        <f t="shared" si="99"/>
        <v>0.01388888889</v>
      </c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</row>
    <row r="86" ht="15.75" customHeight="1">
      <c r="A86" s="73"/>
      <c r="B86" s="255" t="s">
        <v>101</v>
      </c>
      <c r="C86" s="184"/>
      <c r="D86" s="256"/>
      <c r="E86" s="132">
        <f t="shared" si="98"/>
        <v>0</v>
      </c>
      <c r="F86" s="133"/>
      <c r="G86" s="134"/>
      <c r="H86" s="134"/>
      <c r="I86" s="74"/>
      <c r="J86" s="100">
        <f t="shared" ref="J86:M86" si="100">J85</f>
        <v>0.002013888889</v>
      </c>
      <c r="K86" s="100">
        <f t="shared" si="100"/>
        <v>0.005138888889</v>
      </c>
      <c r="L86" s="100">
        <f t="shared" si="100"/>
        <v>0.01006944444</v>
      </c>
      <c r="M86" s="100">
        <f t="shared" si="100"/>
        <v>0.01388888889</v>
      </c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</row>
    <row r="87" ht="15.75" customHeight="1">
      <c r="A87" s="73"/>
      <c r="B87" s="119" t="s">
        <v>191</v>
      </c>
      <c r="C87" s="248">
        <v>0.125</v>
      </c>
      <c r="D87" s="206"/>
      <c r="E87" s="268"/>
      <c r="F87" s="206"/>
      <c r="G87" s="206"/>
      <c r="H87" s="207"/>
      <c r="I87" s="74"/>
      <c r="J87" s="209">
        <f t="shared" ref="J87:M87" si="101">J88</f>
        <v>0.018125</v>
      </c>
      <c r="K87" s="209">
        <f t="shared" si="101"/>
        <v>0.04625</v>
      </c>
      <c r="L87" s="209">
        <f t="shared" si="101"/>
        <v>0.090625</v>
      </c>
      <c r="M87" s="209">
        <f t="shared" si="101"/>
        <v>0.125</v>
      </c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</row>
    <row r="88" ht="15.75" customHeight="1">
      <c r="A88" s="73"/>
      <c r="B88" s="202" t="s">
        <v>103</v>
      </c>
      <c r="C88" s="152"/>
      <c r="D88" s="86" t="s">
        <v>111</v>
      </c>
      <c r="E88" s="128" t="s">
        <v>112</v>
      </c>
      <c r="F88" s="90" t="s">
        <v>113</v>
      </c>
      <c r="G88" s="90" t="s">
        <v>114</v>
      </c>
      <c r="H88" s="91" t="s">
        <v>115</v>
      </c>
      <c r="I88" s="74"/>
      <c r="J88" s="92">
        <f t="shared" ref="J88:M88" si="102">J3/8</f>
        <v>0.018125</v>
      </c>
      <c r="K88" s="92">
        <f t="shared" si="102"/>
        <v>0.04625</v>
      </c>
      <c r="L88" s="92">
        <f t="shared" si="102"/>
        <v>0.090625</v>
      </c>
      <c r="M88" s="92">
        <f t="shared" si="102"/>
        <v>0.125</v>
      </c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</row>
    <row r="89" ht="15.75" customHeight="1">
      <c r="A89" s="73"/>
      <c r="B89" s="251" t="s">
        <v>104</v>
      </c>
      <c r="C89" s="175"/>
      <c r="D89" s="252"/>
      <c r="E89" s="96">
        <f t="shared" ref="E89:E93" si="104">IF(D89="NA",0,IF(D89="N",0,IF(D89="L",J89,IF(D89="M",K89,IF(D89="G",L89,IF(D89="C",M89,IF(D89="",0,"ERROR")))))))</f>
        <v>0</v>
      </c>
      <c r="F89" s="227">
        <f>SUM(E89:E93)</f>
        <v>0</v>
      </c>
      <c r="G89" s="269">
        <f>IFERROR(__xludf.DUMMYFUNCTION("+F89"),0.0)</f>
        <v>0</v>
      </c>
      <c r="H89" s="99">
        <f>IF(G89&lt;C87/2,G89,C87)</f>
        <v>0</v>
      </c>
      <c r="I89" s="74"/>
      <c r="J89" s="100">
        <f t="shared" ref="J89:M89" si="103">J88/5</f>
        <v>0.003625</v>
      </c>
      <c r="K89" s="100">
        <f t="shared" si="103"/>
        <v>0.00925</v>
      </c>
      <c r="L89" s="100">
        <f t="shared" si="103"/>
        <v>0.018125</v>
      </c>
      <c r="M89" s="100">
        <f t="shared" si="103"/>
        <v>0.025</v>
      </c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</row>
    <row r="90" ht="15.75" customHeight="1">
      <c r="A90" s="73"/>
      <c r="B90" s="253" t="s">
        <v>105</v>
      </c>
      <c r="C90" s="179"/>
      <c r="D90" s="254"/>
      <c r="E90" s="131">
        <f t="shared" si="104"/>
        <v>0</v>
      </c>
      <c r="F90" s="105"/>
      <c r="G90" s="106"/>
      <c r="H90" s="106"/>
      <c r="I90" s="74"/>
      <c r="J90" s="100">
        <f t="shared" ref="J90:M90" si="105">J89</f>
        <v>0.003625</v>
      </c>
      <c r="K90" s="100">
        <f t="shared" si="105"/>
        <v>0.00925</v>
      </c>
      <c r="L90" s="100">
        <f t="shared" si="105"/>
        <v>0.018125</v>
      </c>
      <c r="M90" s="100">
        <f t="shared" si="105"/>
        <v>0.025</v>
      </c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</row>
    <row r="91" ht="15.75" customHeight="1">
      <c r="A91" s="73"/>
      <c r="B91" s="253" t="s">
        <v>106</v>
      </c>
      <c r="C91" s="179"/>
      <c r="D91" s="254"/>
      <c r="E91" s="131">
        <f t="shared" si="104"/>
        <v>0</v>
      </c>
      <c r="F91" s="105"/>
      <c r="G91" s="106"/>
      <c r="H91" s="106"/>
      <c r="I91" s="74"/>
      <c r="J91" s="100">
        <f t="shared" ref="J91:M91" si="106">J90</f>
        <v>0.003625</v>
      </c>
      <c r="K91" s="100">
        <f t="shared" si="106"/>
        <v>0.00925</v>
      </c>
      <c r="L91" s="100">
        <f t="shared" si="106"/>
        <v>0.018125</v>
      </c>
      <c r="M91" s="100">
        <f t="shared" si="106"/>
        <v>0.025</v>
      </c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</row>
    <row r="92" ht="15.75" customHeight="1">
      <c r="A92" s="73"/>
      <c r="B92" s="253" t="s">
        <v>107</v>
      </c>
      <c r="C92" s="179"/>
      <c r="D92" s="254"/>
      <c r="E92" s="131">
        <f t="shared" si="104"/>
        <v>0</v>
      </c>
      <c r="F92" s="105"/>
      <c r="G92" s="106"/>
      <c r="H92" s="106"/>
      <c r="I92" s="74"/>
      <c r="J92" s="100">
        <f t="shared" ref="J92:M92" si="107">J91</f>
        <v>0.003625</v>
      </c>
      <c r="K92" s="100">
        <f t="shared" si="107"/>
        <v>0.00925</v>
      </c>
      <c r="L92" s="100">
        <f t="shared" si="107"/>
        <v>0.018125</v>
      </c>
      <c r="M92" s="100">
        <f t="shared" si="107"/>
        <v>0.025</v>
      </c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</row>
    <row r="93" ht="15.75" customHeight="1">
      <c r="A93" s="73"/>
      <c r="B93" s="255" t="s">
        <v>108</v>
      </c>
      <c r="C93" s="184"/>
      <c r="D93" s="256"/>
      <c r="E93" s="132">
        <f t="shared" si="104"/>
        <v>0</v>
      </c>
      <c r="F93" s="133"/>
      <c r="G93" s="134"/>
      <c r="H93" s="134"/>
      <c r="I93" s="74"/>
      <c r="J93" s="100">
        <f t="shared" ref="J93:M93" si="108">J92</f>
        <v>0.003625</v>
      </c>
      <c r="K93" s="100">
        <f t="shared" si="108"/>
        <v>0.00925</v>
      </c>
      <c r="L93" s="100">
        <f t="shared" si="108"/>
        <v>0.018125</v>
      </c>
      <c r="M93" s="100">
        <f t="shared" si="108"/>
        <v>0.025</v>
      </c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</row>
    <row r="94" ht="15.75" customHeight="1">
      <c r="A94" s="73"/>
      <c r="B94" s="73"/>
      <c r="C94" s="73"/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</row>
    <row r="95" ht="15.75" customHeight="1">
      <c r="A95" s="73"/>
      <c r="B95" s="136" t="s">
        <v>145</v>
      </c>
      <c r="C95" s="137"/>
      <c r="D95" s="137"/>
      <c r="E95" s="137"/>
      <c r="F95" s="137"/>
      <c r="G95" s="138"/>
      <c r="H95" s="139">
        <f>IFERROR(__xludf.DUMMYFUNCTION("+H89+H76+H66+H56+H47+H29+H13+H7"),0.0)</f>
        <v>0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</row>
    <row r="96" ht="15.75" customHeight="1">
      <c r="A96" s="73"/>
      <c r="B96" s="73"/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</row>
    <row r="97" ht="15.75" customHeight="1">
      <c r="A97" s="73"/>
      <c r="B97" s="73"/>
      <c r="C97" s="73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</row>
    <row r="98" ht="15.75" customHeight="1">
      <c r="A98" s="73"/>
      <c r="B98" s="73"/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</row>
    <row r="99" ht="15.75" customHeight="1">
      <c r="A99" s="73"/>
      <c r="B99" s="73"/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</row>
    <row r="100" ht="15.75" customHeight="1">
      <c r="A100" s="73"/>
      <c r="B100" s="73"/>
      <c r="C100" s="73"/>
      <c r="D100" s="73"/>
      <c r="E100" s="73"/>
      <c r="F100" s="73"/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</row>
    <row r="101" ht="15.75" customHeight="1">
      <c r="A101" s="73"/>
      <c r="B101" s="73"/>
      <c r="C101" s="73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</row>
    <row r="102" ht="15.75" customHeight="1">
      <c r="A102" s="73"/>
      <c r="B102" s="73"/>
      <c r="C102" s="73"/>
      <c r="D102" s="73"/>
      <c r="E102" s="73"/>
      <c r="F102" s="73"/>
      <c r="G102" s="73"/>
      <c r="H102" s="73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</row>
    <row r="103" ht="15.75" customHeight="1">
      <c r="A103" s="73"/>
      <c r="B103" s="73"/>
      <c r="C103" s="73"/>
      <c r="D103" s="73"/>
      <c r="E103" s="73"/>
      <c r="F103" s="73"/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</row>
    <row r="104" ht="15.75" customHeight="1">
      <c r="A104" s="73"/>
      <c r="B104" s="73"/>
      <c r="C104" s="73"/>
      <c r="D104" s="73"/>
      <c r="E104" s="73"/>
      <c r="F104" s="73"/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</row>
    <row r="105" ht="15.75" customHeight="1">
      <c r="A105" s="73"/>
      <c r="B105" s="73"/>
      <c r="C105" s="73"/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</row>
    <row r="106" ht="15.75" customHeight="1">
      <c r="A106" s="73"/>
      <c r="B106" s="73"/>
      <c r="C106" s="73"/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</row>
    <row r="107" ht="15.75" customHeight="1">
      <c r="A107" s="73"/>
      <c r="B107" s="73"/>
      <c r="C107" s="73"/>
      <c r="D107" s="73"/>
      <c r="E107" s="73"/>
      <c r="F107" s="73"/>
      <c r="G107" s="73"/>
      <c r="H107" s="73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</row>
    <row r="108" ht="15.75" customHeight="1">
      <c r="A108" s="73"/>
      <c r="B108" s="73"/>
      <c r="C108" s="73"/>
      <c r="D108" s="73"/>
      <c r="E108" s="73"/>
      <c r="F108" s="73"/>
      <c r="G108" s="73"/>
      <c r="H108" s="73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</row>
    <row r="109" ht="15.75" customHeight="1">
      <c r="A109" s="73"/>
      <c r="B109" s="73"/>
      <c r="C109" s="73"/>
      <c r="D109" s="73"/>
      <c r="E109" s="73"/>
      <c r="F109" s="73"/>
      <c r="G109" s="73"/>
      <c r="H109" s="73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</row>
    <row r="110" ht="15.75" customHeight="1">
      <c r="A110" s="73"/>
      <c r="B110" s="73"/>
      <c r="C110" s="73"/>
      <c r="D110" s="73"/>
      <c r="E110" s="73"/>
      <c r="F110" s="73"/>
      <c r="G110" s="73"/>
      <c r="H110" s="73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</row>
    <row r="111" ht="15.75" customHeight="1">
      <c r="A111" s="73"/>
      <c r="B111" s="73"/>
      <c r="C111" s="73"/>
      <c r="D111" s="73"/>
      <c r="E111" s="73"/>
      <c r="F111" s="73"/>
      <c r="G111" s="73"/>
      <c r="H111" s="73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</row>
    <row r="112" ht="15.75" customHeight="1">
      <c r="A112" s="73"/>
      <c r="B112" s="73"/>
      <c r="C112" s="73"/>
      <c r="D112" s="73"/>
      <c r="E112" s="73"/>
      <c r="F112" s="73"/>
      <c r="G112" s="73"/>
      <c r="H112" s="73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</row>
    <row r="113" ht="15.75" customHeight="1">
      <c r="A113" s="73"/>
      <c r="B113" s="73"/>
      <c r="C113" s="73"/>
      <c r="D113" s="73"/>
      <c r="E113" s="73"/>
      <c r="F113" s="73"/>
      <c r="G113" s="73"/>
      <c r="H113" s="73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</row>
    <row r="114" ht="15.75" customHeight="1">
      <c r="A114" s="73"/>
      <c r="B114" s="73"/>
      <c r="C114" s="73"/>
      <c r="D114" s="73"/>
      <c r="E114" s="73"/>
      <c r="F114" s="73"/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</row>
    <row r="115" ht="15.75" customHeight="1">
      <c r="A115" s="73"/>
      <c r="B115" s="73"/>
      <c r="C115" s="73"/>
      <c r="D115" s="73"/>
      <c r="E115" s="73"/>
      <c r="F115" s="73"/>
      <c r="G115" s="73"/>
      <c r="H115" s="73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</row>
    <row r="116" ht="15.75" customHeight="1">
      <c r="A116" s="73"/>
      <c r="B116" s="73"/>
      <c r="C116" s="73"/>
      <c r="D116" s="73"/>
      <c r="E116" s="73"/>
      <c r="F116" s="73"/>
      <c r="G116" s="73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</row>
    <row r="117" ht="15.75" customHeight="1">
      <c r="A117" s="73"/>
      <c r="B117" s="73"/>
      <c r="C117" s="73"/>
      <c r="D117" s="73"/>
      <c r="E117" s="73"/>
      <c r="F117" s="73"/>
      <c r="G117" s="73"/>
      <c r="H117" s="73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</row>
    <row r="118" ht="15.75" customHeight="1">
      <c r="A118" s="73"/>
      <c r="B118" s="73"/>
      <c r="C118" s="73"/>
      <c r="D118" s="73"/>
      <c r="E118" s="73"/>
      <c r="F118" s="73"/>
      <c r="G118" s="73"/>
      <c r="H118" s="73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</row>
    <row r="119" ht="15.75" customHeight="1">
      <c r="A119" s="73"/>
      <c r="B119" s="73"/>
      <c r="C119" s="73"/>
      <c r="D119" s="73"/>
      <c r="E119" s="73"/>
      <c r="F119" s="73"/>
      <c r="G119" s="73"/>
      <c r="H119" s="73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</row>
    <row r="120" ht="15.75" customHeight="1">
      <c r="A120" s="73"/>
      <c r="B120" s="73"/>
      <c r="C120" s="73"/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</row>
    <row r="121" ht="15.75" customHeight="1">
      <c r="A121" s="73"/>
      <c r="B121" s="73"/>
      <c r="C121" s="73"/>
      <c r="D121" s="73"/>
      <c r="E121" s="73"/>
      <c r="F121" s="73"/>
      <c r="G121" s="73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</row>
    <row r="122" ht="15.75" customHeight="1">
      <c r="A122" s="73"/>
      <c r="B122" s="73"/>
      <c r="C122" s="73"/>
      <c r="D122" s="73"/>
      <c r="E122" s="73"/>
      <c r="F122" s="73"/>
      <c r="G122" s="7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</row>
    <row r="123" ht="15.75" customHeight="1">
      <c r="A123" s="73"/>
      <c r="B123" s="73"/>
      <c r="C123" s="73"/>
      <c r="D123" s="73"/>
      <c r="E123" s="73"/>
      <c r="F123" s="73"/>
      <c r="G123" s="73"/>
      <c r="H123" s="73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</row>
    <row r="124" ht="15.75" customHeight="1">
      <c r="A124" s="73"/>
      <c r="B124" s="73"/>
      <c r="C124" s="73"/>
      <c r="D124" s="73"/>
      <c r="E124" s="73"/>
      <c r="F124" s="73"/>
      <c r="G124" s="73"/>
      <c r="H124" s="73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</row>
    <row r="125" ht="15.75" customHeight="1">
      <c r="A125" s="73"/>
      <c r="B125" s="73"/>
      <c r="C125" s="73"/>
      <c r="D125" s="73"/>
      <c r="E125" s="73"/>
      <c r="F125" s="73"/>
      <c r="G125" s="73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</row>
    <row r="126" ht="15.75" customHeight="1">
      <c r="A126" s="73"/>
      <c r="B126" s="73"/>
      <c r="C126" s="73"/>
      <c r="D126" s="73"/>
      <c r="E126" s="73"/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</row>
    <row r="127" ht="15.75" customHeight="1">
      <c r="A127" s="73"/>
      <c r="B127" s="73"/>
      <c r="C127" s="73"/>
      <c r="D127" s="73"/>
      <c r="E127" s="73"/>
      <c r="F127" s="73"/>
      <c r="G127" s="73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</row>
    <row r="128" ht="15.75" customHeight="1">
      <c r="A128" s="73"/>
      <c r="B128" s="73"/>
      <c r="C128" s="73"/>
      <c r="D128" s="73"/>
      <c r="E128" s="73"/>
      <c r="F128" s="73"/>
      <c r="G128" s="73"/>
      <c r="H128" s="73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</row>
    <row r="129" ht="15.75" customHeight="1">
      <c r="A129" s="73"/>
      <c r="B129" s="73"/>
      <c r="C129" s="73"/>
      <c r="D129" s="73"/>
      <c r="E129" s="73"/>
      <c r="F129" s="73"/>
      <c r="G129" s="73"/>
      <c r="H129" s="73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</row>
    <row r="130" ht="15.75" customHeight="1">
      <c r="A130" s="73"/>
      <c r="B130" s="73"/>
      <c r="C130" s="73"/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</row>
    <row r="131" ht="15.75" customHeight="1">
      <c r="A131" s="73"/>
      <c r="B131" s="73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</row>
    <row r="132" ht="15.75" customHeight="1">
      <c r="A132" s="73"/>
      <c r="B132" s="73"/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</row>
    <row r="133" ht="15.75" customHeight="1">
      <c r="A133" s="73"/>
      <c r="B133" s="73"/>
      <c r="C133" s="73"/>
      <c r="D133" s="73"/>
      <c r="E133" s="73"/>
      <c r="F133" s="73"/>
      <c r="G133" s="73"/>
      <c r="H133" s="73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</row>
    <row r="134" ht="15.75" customHeight="1">
      <c r="A134" s="73"/>
      <c r="B134" s="73"/>
      <c r="C134" s="73"/>
      <c r="D134" s="73"/>
      <c r="E134" s="73"/>
      <c r="F134" s="73"/>
      <c r="G134" s="73"/>
      <c r="H134" s="73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</row>
    <row r="135" ht="15.75" customHeight="1">
      <c r="A135" s="73"/>
      <c r="B135" s="73"/>
      <c r="C135" s="73"/>
      <c r="D135" s="73"/>
      <c r="E135" s="73"/>
      <c r="F135" s="73"/>
      <c r="G135" s="73"/>
      <c r="H135" s="73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</row>
    <row r="136" ht="15.75" customHeight="1">
      <c r="A136" s="73"/>
      <c r="B136" s="73"/>
      <c r="C136" s="73"/>
      <c r="D136" s="73"/>
      <c r="E136" s="73"/>
      <c r="F136" s="73"/>
      <c r="G136" s="73"/>
      <c r="H136" s="73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</row>
    <row r="137" ht="15.75" customHeight="1">
      <c r="A137" s="73"/>
      <c r="B137" s="73"/>
      <c r="C137" s="73"/>
      <c r="D137" s="73"/>
      <c r="E137" s="73"/>
      <c r="F137" s="73"/>
      <c r="G137" s="73"/>
      <c r="H137" s="73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</row>
    <row r="138" ht="15.75" customHeight="1">
      <c r="A138" s="73"/>
      <c r="B138" s="73"/>
      <c r="C138" s="73"/>
      <c r="D138" s="73"/>
      <c r="E138" s="73"/>
      <c r="F138" s="73"/>
      <c r="G138" s="73"/>
      <c r="H138" s="73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</row>
    <row r="139" ht="15.75" customHeight="1">
      <c r="A139" s="73"/>
      <c r="B139" s="73"/>
      <c r="C139" s="73"/>
      <c r="D139" s="73"/>
      <c r="E139" s="73"/>
      <c r="F139" s="73"/>
      <c r="G139" s="73"/>
      <c r="H139" s="73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</row>
    <row r="140" ht="15.75" customHeight="1">
      <c r="A140" s="73"/>
      <c r="B140" s="73"/>
      <c r="C140" s="73"/>
      <c r="D140" s="73"/>
      <c r="E140" s="73"/>
      <c r="F140" s="73"/>
      <c r="G140" s="73"/>
      <c r="H140" s="73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</row>
    <row r="141" ht="15.75" customHeight="1">
      <c r="A141" s="73"/>
      <c r="B141" s="73"/>
      <c r="C141" s="73"/>
      <c r="D141" s="73"/>
      <c r="E141" s="73"/>
      <c r="F141" s="73"/>
      <c r="G141" s="73"/>
      <c r="H141" s="73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</row>
    <row r="142" ht="15.75" customHeight="1">
      <c r="A142" s="73"/>
      <c r="B142" s="73"/>
      <c r="C142" s="73"/>
      <c r="D142" s="73"/>
      <c r="E142" s="73"/>
      <c r="F142" s="73"/>
      <c r="G142" s="73"/>
      <c r="H142" s="73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</row>
    <row r="143" ht="15.75" customHeight="1">
      <c r="A143" s="73"/>
      <c r="B143" s="73"/>
      <c r="C143" s="73"/>
      <c r="D143" s="73"/>
      <c r="E143" s="73"/>
      <c r="F143" s="73"/>
      <c r="G143" s="73"/>
      <c r="H143" s="73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</row>
    <row r="144" ht="15.75" customHeight="1">
      <c r="A144" s="73"/>
      <c r="B144" s="73"/>
      <c r="C144" s="73"/>
      <c r="D144" s="73"/>
      <c r="E144" s="73"/>
      <c r="F144" s="73"/>
      <c r="G144" s="73"/>
      <c r="H144" s="73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</row>
    <row r="145" ht="15.75" customHeight="1">
      <c r="A145" s="73"/>
      <c r="B145" s="73"/>
      <c r="C145" s="73"/>
      <c r="D145" s="73"/>
      <c r="E145" s="73"/>
      <c r="F145" s="73"/>
      <c r="G145" s="73"/>
      <c r="H145" s="73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</row>
    <row r="146" ht="15.75" customHeight="1">
      <c r="A146" s="73"/>
      <c r="B146" s="73"/>
      <c r="C146" s="73"/>
      <c r="D146" s="73"/>
      <c r="E146" s="73"/>
      <c r="F146" s="73"/>
      <c r="G146" s="73"/>
      <c r="H146" s="73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</row>
    <row r="147" ht="15.75" customHeight="1">
      <c r="A147" s="73"/>
      <c r="B147" s="73"/>
      <c r="C147" s="73"/>
      <c r="D147" s="73"/>
      <c r="E147" s="73"/>
      <c r="F147" s="73"/>
      <c r="G147" s="73"/>
      <c r="H147" s="73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</row>
    <row r="148" ht="15.75" customHeight="1">
      <c r="A148" s="73"/>
      <c r="B148" s="73"/>
      <c r="C148" s="73"/>
      <c r="D148" s="73"/>
      <c r="E148" s="73"/>
      <c r="F148" s="73"/>
      <c r="G148" s="73"/>
      <c r="H148" s="73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</row>
    <row r="149" ht="15.75" customHeight="1">
      <c r="A149" s="73"/>
      <c r="B149" s="73"/>
      <c r="C149" s="73"/>
      <c r="D149" s="73"/>
      <c r="E149" s="73"/>
      <c r="F149" s="73"/>
      <c r="G149" s="73"/>
      <c r="H149" s="73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</row>
    <row r="150" ht="15.75" customHeight="1">
      <c r="A150" s="73"/>
      <c r="B150" s="73"/>
      <c r="C150" s="73"/>
      <c r="D150" s="73"/>
      <c r="E150" s="73"/>
      <c r="F150" s="73"/>
      <c r="G150" s="73"/>
      <c r="H150" s="73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</row>
    <row r="151" ht="15.75" customHeight="1">
      <c r="A151" s="73"/>
      <c r="B151" s="73"/>
      <c r="C151" s="73"/>
      <c r="D151" s="73"/>
      <c r="E151" s="73"/>
      <c r="F151" s="73"/>
      <c r="G151" s="73"/>
      <c r="H151" s="73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</row>
    <row r="152" ht="15.75" customHeight="1">
      <c r="A152" s="73"/>
      <c r="B152" s="73"/>
      <c r="C152" s="73"/>
      <c r="D152" s="73"/>
      <c r="E152" s="73"/>
      <c r="F152" s="73"/>
      <c r="G152" s="73"/>
      <c r="H152" s="73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</row>
    <row r="153" ht="15.75" customHeight="1">
      <c r="A153" s="73"/>
      <c r="B153" s="73"/>
      <c r="C153" s="73"/>
      <c r="D153" s="73"/>
      <c r="E153" s="73"/>
      <c r="F153" s="73"/>
      <c r="G153" s="73"/>
      <c r="H153" s="73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</row>
    <row r="154" ht="15.75" customHeight="1">
      <c r="A154" s="73"/>
      <c r="B154" s="73"/>
      <c r="C154" s="73"/>
      <c r="D154" s="73"/>
      <c r="E154" s="73"/>
      <c r="F154" s="73"/>
      <c r="G154" s="73"/>
      <c r="H154" s="73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</row>
    <row r="155" ht="15.75" customHeight="1">
      <c r="A155" s="73"/>
      <c r="B155" s="73"/>
      <c r="C155" s="73"/>
      <c r="D155" s="73"/>
      <c r="E155" s="73"/>
      <c r="F155" s="73"/>
      <c r="G155" s="73"/>
      <c r="H155" s="73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</row>
    <row r="156" ht="15.75" customHeight="1">
      <c r="A156" s="73"/>
      <c r="B156" s="73"/>
      <c r="C156" s="73"/>
      <c r="D156" s="73"/>
      <c r="E156" s="73"/>
      <c r="F156" s="73"/>
      <c r="G156" s="73"/>
      <c r="H156" s="73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</row>
    <row r="157" ht="15.75" customHeight="1">
      <c r="A157" s="73"/>
      <c r="B157" s="73"/>
      <c r="C157" s="73"/>
      <c r="D157" s="73"/>
      <c r="E157" s="73"/>
      <c r="F157" s="73"/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</row>
    <row r="158" ht="15.75" customHeight="1">
      <c r="A158" s="73"/>
      <c r="B158" s="73"/>
      <c r="C158" s="73"/>
      <c r="D158" s="73"/>
      <c r="E158" s="73"/>
      <c r="F158" s="73"/>
      <c r="G158" s="73"/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</row>
    <row r="159" ht="15.75" customHeight="1">
      <c r="A159" s="73"/>
      <c r="B159" s="73"/>
      <c r="C159" s="73"/>
      <c r="D159" s="73"/>
      <c r="E159" s="73"/>
      <c r="F159" s="73"/>
      <c r="G159" s="73"/>
      <c r="H159" s="73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</row>
    <row r="160" ht="15.75" customHeight="1">
      <c r="A160" s="73"/>
      <c r="B160" s="73"/>
      <c r="C160" s="73"/>
      <c r="D160" s="73"/>
      <c r="E160" s="73"/>
      <c r="F160" s="73"/>
      <c r="G160" s="73"/>
      <c r="H160" s="73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</row>
    <row r="161" ht="15.75" customHeight="1">
      <c r="A161" s="73"/>
      <c r="B161" s="73"/>
      <c r="C161" s="73"/>
      <c r="D161" s="73"/>
      <c r="E161" s="73"/>
      <c r="F161" s="73"/>
      <c r="G161" s="73"/>
      <c r="H161" s="73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</row>
    <row r="162" ht="15.75" customHeight="1">
      <c r="A162" s="73"/>
      <c r="B162" s="73"/>
      <c r="C162" s="73"/>
      <c r="D162" s="73"/>
      <c r="E162" s="73"/>
      <c r="F162" s="73"/>
      <c r="G162" s="73"/>
      <c r="H162" s="73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</row>
    <row r="163" ht="15.75" customHeight="1">
      <c r="A163" s="73"/>
      <c r="B163" s="73"/>
      <c r="C163" s="73"/>
      <c r="D163" s="73"/>
      <c r="E163" s="73"/>
      <c r="F163" s="73"/>
      <c r="G163" s="73"/>
      <c r="H163" s="73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</row>
    <row r="164" ht="15.75" customHeight="1">
      <c r="A164" s="73"/>
      <c r="B164" s="73"/>
      <c r="C164" s="73"/>
      <c r="D164" s="73"/>
      <c r="E164" s="73"/>
      <c r="F164" s="73"/>
      <c r="G164" s="73"/>
      <c r="H164" s="73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</row>
    <row r="165" ht="15.75" customHeight="1">
      <c r="A165" s="73"/>
      <c r="B165" s="73"/>
      <c r="C165" s="73"/>
      <c r="D165" s="73"/>
      <c r="E165" s="73"/>
      <c r="F165" s="73"/>
      <c r="G165" s="73"/>
      <c r="H165" s="73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</row>
    <row r="166" ht="15.75" customHeight="1">
      <c r="A166" s="73"/>
      <c r="B166" s="73"/>
      <c r="C166" s="73"/>
      <c r="D166" s="73"/>
      <c r="E166" s="73"/>
      <c r="F166" s="73"/>
      <c r="G166" s="73"/>
      <c r="H166" s="73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</row>
    <row r="167" ht="15.75" customHeight="1">
      <c r="A167" s="73"/>
      <c r="B167" s="73"/>
      <c r="C167" s="73"/>
      <c r="D167" s="73"/>
      <c r="E167" s="73"/>
      <c r="F167" s="73"/>
      <c r="G167" s="73"/>
      <c r="H167" s="73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</row>
    <row r="168" ht="15.75" customHeight="1">
      <c r="A168" s="73"/>
      <c r="B168" s="73"/>
      <c r="C168" s="73"/>
      <c r="D168" s="73"/>
      <c r="E168" s="73"/>
      <c r="F168" s="73"/>
      <c r="G168" s="73"/>
      <c r="H168" s="73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</row>
    <row r="169" ht="15.75" customHeight="1">
      <c r="A169" s="73"/>
      <c r="B169" s="73"/>
      <c r="C169" s="73"/>
      <c r="D169" s="73"/>
      <c r="E169" s="73"/>
      <c r="F169" s="73"/>
      <c r="G169" s="73"/>
      <c r="H169" s="73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</row>
    <row r="170" ht="15.75" customHeight="1">
      <c r="A170" s="73"/>
      <c r="B170" s="73"/>
      <c r="C170" s="73"/>
      <c r="D170" s="73"/>
      <c r="E170" s="73"/>
      <c r="F170" s="73"/>
      <c r="G170" s="73"/>
      <c r="H170" s="73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</row>
    <row r="171" ht="15.75" customHeight="1">
      <c r="A171" s="73"/>
      <c r="B171" s="73"/>
      <c r="C171" s="73"/>
      <c r="D171" s="73"/>
      <c r="E171" s="73"/>
      <c r="F171" s="73"/>
      <c r="G171" s="73"/>
      <c r="H171" s="73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</row>
    <row r="172" ht="15.75" customHeight="1">
      <c r="A172" s="73"/>
      <c r="B172" s="73"/>
      <c r="C172" s="73"/>
      <c r="D172" s="73"/>
      <c r="E172" s="73"/>
      <c r="F172" s="73"/>
      <c r="G172" s="73"/>
      <c r="H172" s="73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</row>
    <row r="173" ht="15.75" customHeight="1">
      <c r="A173" s="73"/>
      <c r="B173" s="73"/>
      <c r="C173" s="73"/>
      <c r="D173" s="73"/>
      <c r="E173" s="73"/>
      <c r="F173" s="73"/>
      <c r="G173" s="73"/>
      <c r="H173" s="73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</row>
    <row r="174" ht="15.75" customHeight="1">
      <c r="A174" s="73"/>
      <c r="B174" s="73"/>
      <c r="C174" s="73"/>
      <c r="D174" s="73"/>
      <c r="E174" s="73"/>
      <c r="F174" s="73"/>
      <c r="G174" s="73"/>
      <c r="H174" s="73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</row>
    <row r="175" ht="15.75" customHeight="1">
      <c r="A175" s="73"/>
      <c r="B175" s="73"/>
      <c r="C175" s="73"/>
      <c r="D175" s="73"/>
      <c r="E175" s="73"/>
      <c r="F175" s="73"/>
      <c r="G175" s="73"/>
      <c r="H175" s="73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</row>
    <row r="176" ht="15.75" customHeight="1">
      <c r="A176" s="73"/>
      <c r="B176" s="73"/>
      <c r="C176" s="73"/>
      <c r="D176" s="73"/>
      <c r="E176" s="73"/>
      <c r="F176" s="73"/>
      <c r="G176" s="73"/>
      <c r="H176" s="73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</row>
    <row r="177" ht="15.75" customHeight="1">
      <c r="A177" s="73"/>
      <c r="B177" s="73"/>
      <c r="C177" s="73"/>
      <c r="D177" s="73"/>
      <c r="E177" s="73"/>
      <c r="F177" s="73"/>
      <c r="G177" s="73"/>
      <c r="H177" s="73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</row>
    <row r="178" ht="15.75" customHeight="1">
      <c r="A178" s="73"/>
      <c r="B178" s="73"/>
      <c r="C178" s="73"/>
      <c r="D178" s="73"/>
      <c r="E178" s="73"/>
      <c r="F178" s="73"/>
      <c r="G178" s="73"/>
      <c r="H178" s="73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</row>
    <row r="179" ht="15.75" customHeight="1">
      <c r="A179" s="73"/>
      <c r="B179" s="73"/>
      <c r="C179" s="73"/>
      <c r="D179" s="73"/>
      <c r="E179" s="73"/>
      <c r="F179" s="73"/>
      <c r="G179" s="73"/>
      <c r="H179" s="73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</row>
    <row r="180" ht="15.75" customHeight="1">
      <c r="A180" s="73"/>
      <c r="B180" s="73"/>
      <c r="C180" s="73"/>
      <c r="D180" s="73"/>
      <c r="E180" s="73"/>
      <c r="F180" s="73"/>
      <c r="G180" s="73"/>
      <c r="H180" s="73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</row>
    <row r="181" ht="15.75" customHeight="1">
      <c r="A181" s="73"/>
      <c r="B181" s="73"/>
      <c r="C181" s="73"/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</row>
    <row r="182" ht="15.75" customHeight="1">
      <c r="A182" s="73"/>
      <c r="B182" s="73"/>
      <c r="C182" s="73"/>
      <c r="D182" s="73"/>
      <c r="E182" s="73"/>
      <c r="F182" s="73"/>
      <c r="G182" s="73"/>
      <c r="H182" s="73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</row>
    <row r="183" ht="15.75" customHeight="1">
      <c r="A183" s="73"/>
      <c r="B183" s="73"/>
      <c r="C183" s="73"/>
      <c r="D183" s="73"/>
      <c r="E183" s="73"/>
      <c r="F183" s="73"/>
      <c r="G183" s="73"/>
      <c r="H183" s="73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</row>
    <row r="184" ht="15.75" customHeight="1">
      <c r="A184" s="73"/>
      <c r="B184" s="73"/>
      <c r="C184" s="73"/>
      <c r="D184" s="73"/>
      <c r="E184" s="73"/>
      <c r="F184" s="73"/>
      <c r="G184" s="73"/>
      <c r="H184" s="73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</row>
    <row r="185" ht="15.75" customHeight="1">
      <c r="A185" s="73"/>
      <c r="B185" s="73"/>
      <c r="C185" s="73"/>
      <c r="D185" s="73"/>
      <c r="E185" s="73"/>
      <c r="F185" s="73"/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</row>
    <row r="186" ht="15.75" customHeight="1">
      <c r="A186" s="73"/>
      <c r="B186" s="73"/>
      <c r="C186" s="73"/>
      <c r="D186" s="73"/>
      <c r="E186" s="73"/>
      <c r="F186" s="73"/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</row>
    <row r="187" ht="15.75" customHeight="1">
      <c r="A187" s="73"/>
      <c r="B187" s="73"/>
      <c r="C187" s="73"/>
      <c r="D187" s="73"/>
      <c r="E187" s="73"/>
      <c r="F187" s="73"/>
      <c r="G187" s="73"/>
      <c r="H187" s="73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</row>
    <row r="188" ht="15.75" customHeight="1">
      <c r="A188" s="73"/>
      <c r="B188" s="73"/>
      <c r="C188" s="73"/>
      <c r="D188" s="73"/>
      <c r="E188" s="73"/>
      <c r="F188" s="73"/>
      <c r="G188" s="73"/>
      <c r="H188" s="73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</row>
    <row r="189" ht="15.75" customHeight="1">
      <c r="A189" s="73"/>
      <c r="B189" s="73"/>
      <c r="C189" s="73"/>
      <c r="D189" s="73"/>
      <c r="E189" s="73"/>
      <c r="F189" s="73"/>
      <c r="G189" s="73"/>
      <c r="H189" s="73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</row>
    <row r="190" ht="15.75" customHeight="1">
      <c r="A190" s="73"/>
      <c r="B190" s="73"/>
      <c r="C190" s="73"/>
      <c r="D190" s="73"/>
      <c r="E190" s="73"/>
      <c r="F190" s="73"/>
      <c r="G190" s="73"/>
      <c r="H190" s="73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</row>
    <row r="191" ht="15.75" customHeight="1">
      <c r="A191" s="73"/>
      <c r="B191" s="73"/>
      <c r="C191" s="73"/>
      <c r="D191" s="73"/>
      <c r="E191" s="73"/>
      <c r="F191" s="73"/>
      <c r="G191" s="73"/>
      <c r="H191" s="73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</row>
    <row r="192" ht="15.75" customHeight="1">
      <c r="A192" s="73"/>
      <c r="B192" s="73"/>
      <c r="C192" s="73"/>
      <c r="D192" s="73"/>
      <c r="E192" s="73"/>
      <c r="F192" s="73"/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</row>
    <row r="193" ht="15.75" customHeight="1">
      <c r="A193" s="73"/>
      <c r="B193" s="73"/>
      <c r="C193" s="73"/>
      <c r="D193" s="73"/>
      <c r="E193" s="73"/>
      <c r="F193" s="73"/>
      <c r="G193" s="73"/>
      <c r="H193" s="73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</row>
    <row r="194" ht="15.75" customHeight="1">
      <c r="A194" s="73"/>
      <c r="B194" s="73"/>
      <c r="C194" s="73"/>
      <c r="D194" s="73"/>
      <c r="E194" s="73"/>
      <c r="F194" s="73"/>
      <c r="G194" s="73"/>
      <c r="H194" s="73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</row>
    <row r="195" ht="15.75" customHeight="1">
      <c r="A195" s="73"/>
      <c r="B195" s="73"/>
      <c r="C195" s="73"/>
      <c r="D195" s="73"/>
      <c r="E195" s="73"/>
      <c r="F195" s="73"/>
      <c r="G195" s="73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</row>
    <row r="196" ht="15.75" customHeight="1">
      <c r="A196" s="73"/>
      <c r="B196" s="73"/>
      <c r="C196" s="73"/>
      <c r="D196" s="73"/>
      <c r="E196" s="73"/>
      <c r="F196" s="73"/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</row>
    <row r="197" ht="15.75" customHeight="1">
      <c r="A197" s="73"/>
      <c r="B197" s="73"/>
      <c r="C197" s="73"/>
      <c r="D197" s="73"/>
      <c r="E197" s="73"/>
      <c r="F197" s="73"/>
      <c r="G197" s="73"/>
      <c r="H197" s="73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</row>
    <row r="198" ht="15.75" customHeight="1">
      <c r="A198" s="73"/>
      <c r="B198" s="73"/>
      <c r="C198" s="73"/>
      <c r="D198" s="73"/>
      <c r="E198" s="73"/>
      <c r="F198" s="73"/>
      <c r="G198" s="73"/>
      <c r="H198" s="73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</row>
    <row r="199" ht="15.75" customHeight="1">
      <c r="A199" s="73"/>
      <c r="B199" s="73"/>
      <c r="C199" s="73"/>
      <c r="D199" s="73"/>
      <c r="E199" s="73"/>
      <c r="F199" s="73"/>
      <c r="G199" s="73"/>
      <c r="H199" s="73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</row>
    <row r="200" ht="15.75" customHeight="1">
      <c r="A200" s="73"/>
      <c r="B200" s="73"/>
      <c r="C200" s="73"/>
      <c r="D200" s="73"/>
      <c r="E200" s="73"/>
      <c r="F200" s="73"/>
      <c r="G200" s="73"/>
      <c r="H200" s="73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</row>
    <row r="201" ht="15.75" customHeight="1">
      <c r="A201" s="73"/>
      <c r="B201" s="73"/>
      <c r="C201" s="73"/>
      <c r="D201" s="73"/>
      <c r="E201" s="73"/>
      <c r="F201" s="73"/>
      <c r="G201" s="73"/>
      <c r="H201" s="73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</row>
    <row r="202" ht="15.75" customHeight="1">
      <c r="A202" s="73"/>
      <c r="B202" s="73"/>
      <c r="C202" s="73"/>
      <c r="D202" s="73"/>
      <c r="E202" s="73"/>
      <c r="F202" s="73"/>
      <c r="G202" s="73"/>
      <c r="H202" s="73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</row>
    <row r="203" ht="15.75" customHeight="1">
      <c r="A203" s="73"/>
      <c r="B203" s="73"/>
      <c r="C203" s="73"/>
      <c r="D203" s="73"/>
      <c r="E203" s="73"/>
      <c r="F203" s="73"/>
      <c r="G203" s="73"/>
      <c r="H203" s="73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</row>
    <row r="204" ht="15.75" customHeight="1">
      <c r="A204" s="73"/>
      <c r="B204" s="73"/>
      <c r="C204" s="73"/>
      <c r="D204" s="73"/>
      <c r="E204" s="73"/>
      <c r="F204" s="73"/>
      <c r="G204" s="73"/>
      <c r="H204" s="73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</row>
    <row r="205" ht="15.75" customHeight="1">
      <c r="A205" s="73"/>
      <c r="B205" s="73"/>
      <c r="C205" s="73"/>
      <c r="D205" s="73"/>
      <c r="E205" s="73"/>
      <c r="F205" s="73"/>
      <c r="G205" s="73"/>
      <c r="H205" s="73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</row>
    <row r="206" ht="15.75" customHeight="1">
      <c r="A206" s="73"/>
      <c r="B206" s="73"/>
      <c r="C206" s="73"/>
      <c r="D206" s="73"/>
      <c r="E206" s="73"/>
      <c r="F206" s="73"/>
      <c r="G206" s="73"/>
      <c r="H206" s="73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</row>
    <row r="207" ht="15.75" customHeight="1">
      <c r="A207" s="73"/>
      <c r="B207" s="73"/>
      <c r="C207" s="73"/>
      <c r="D207" s="73"/>
      <c r="E207" s="73"/>
      <c r="F207" s="73"/>
      <c r="G207" s="73"/>
      <c r="H207" s="73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</row>
    <row r="208" ht="15.75" customHeight="1">
      <c r="A208" s="73"/>
      <c r="B208" s="73"/>
      <c r="C208" s="73"/>
      <c r="D208" s="73"/>
      <c r="E208" s="73"/>
      <c r="F208" s="73"/>
      <c r="G208" s="73"/>
      <c r="H208" s="73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</row>
    <row r="209" ht="15.75" customHeight="1">
      <c r="A209" s="73"/>
      <c r="B209" s="73"/>
      <c r="C209" s="73"/>
      <c r="D209" s="73"/>
      <c r="E209" s="73"/>
      <c r="F209" s="73"/>
      <c r="G209" s="73"/>
      <c r="H209" s="73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</row>
    <row r="210" ht="15.75" customHeight="1">
      <c r="A210" s="73"/>
      <c r="B210" s="73"/>
      <c r="C210" s="73"/>
      <c r="D210" s="73"/>
      <c r="E210" s="73"/>
      <c r="F210" s="73"/>
      <c r="G210" s="73"/>
      <c r="H210" s="73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</row>
    <row r="211" ht="15.75" customHeight="1">
      <c r="A211" s="73"/>
      <c r="B211" s="73"/>
      <c r="C211" s="73"/>
      <c r="D211" s="73"/>
      <c r="E211" s="73"/>
      <c r="F211" s="73"/>
      <c r="G211" s="73"/>
      <c r="H211" s="73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</row>
    <row r="212" ht="15.75" customHeight="1">
      <c r="A212" s="73"/>
      <c r="B212" s="73"/>
      <c r="C212" s="73"/>
      <c r="D212" s="73"/>
      <c r="E212" s="73"/>
      <c r="F212" s="73"/>
      <c r="G212" s="73"/>
      <c r="H212" s="73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</row>
    <row r="213" ht="15.75" customHeight="1">
      <c r="A213" s="73"/>
      <c r="B213" s="73"/>
      <c r="C213" s="73"/>
      <c r="D213" s="73"/>
      <c r="E213" s="73"/>
      <c r="F213" s="73"/>
      <c r="G213" s="73"/>
      <c r="H213" s="73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</row>
    <row r="214" ht="15.75" customHeight="1">
      <c r="A214" s="73"/>
      <c r="B214" s="73"/>
      <c r="C214" s="73"/>
      <c r="D214" s="73"/>
      <c r="E214" s="73"/>
      <c r="F214" s="73"/>
      <c r="G214" s="73"/>
      <c r="H214" s="73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</row>
    <row r="215" ht="15.75" customHeight="1">
      <c r="A215" s="73"/>
      <c r="B215" s="73"/>
      <c r="C215" s="73"/>
      <c r="D215" s="73"/>
      <c r="E215" s="73"/>
      <c r="F215" s="73"/>
      <c r="G215" s="73"/>
      <c r="H215" s="73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</row>
    <row r="216" ht="15.75" customHeight="1">
      <c r="A216" s="73"/>
      <c r="B216" s="73"/>
      <c r="C216" s="73"/>
      <c r="D216" s="73"/>
      <c r="E216" s="73"/>
      <c r="F216" s="73"/>
      <c r="G216" s="73"/>
      <c r="H216" s="73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</row>
    <row r="217" ht="15.75" customHeight="1">
      <c r="A217" s="73"/>
      <c r="B217" s="73"/>
      <c r="C217" s="73"/>
      <c r="D217" s="73"/>
      <c r="E217" s="73"/>
      <c r="F217" s="73"/>
      <c r="G217" s="73"/>
      <c r="H217" s="73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</row>
    <row r="218" ht="15.75" customHeight="1">
      <c r="A218" s="73"/>
      <c r="B218" s="73"/>
      <c r="C218" s="73"/>
      <c r="D218" s="73"/>
      <c r="E218" s="73"/>
      <c r="F218" s="73"/>
      <c r="G218" s="73"/>
      <c r="H218" s="73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</row>
    <row r="219" ht="15.75" customHeight="1">
      <c r="A219" s="73"/>
      <c r="B219" s="73"/>
      <c r="C219" s="73"/>
      <c r="D219" s="73"/>
      <c r="E219" s="73"/>
      <c r="F219" s="73"/>
      <c r="G219" s="73"/>
      <c r="H219" s="73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</row>
    <row r="220" ht="15.75" customHeight="1">
      <c r="A220" s="73"/>
      <c r="B220" s="73"/>
      <c r="C220" s="73"/>
      <c r="D220" s="73"/>
      <c r="E220" s="73"/>
      <c r="F220" s="73"/>
      <c r="G220" s="73"/>
      <c r="H220" s="73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</row>
    <row r="221" ht="15.75" customHeight="1">
      <c r="A221" s="73"/>
      <c r="B221" s="73"/>
      <c r="C221" s="73"/>
      <c r="D221" s="73"/>
      <c r="E221" s="73"/>
      <c r="F221" s="73"/>
      <c r="G221" s="73"/>
      <c r="H221" s="73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</row>
    <row r="222" ht="15.75" customHeight="1">
      <c r="A222" s="73"/>
      <c r="B222" s="73"/>
      <c r="C222" s="73"/>
      <c r="D222" s="73"/>
      <c r="E222" s="73"/>
      <c r="F222" s="73"/>
      <c r="G222" s="73"/>
      <c r="H222" s="73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</row>
    <row r="223" ht="15.75" customHeight="1">
      <c r="A223" s="73"/>
      <c r="B223" s="73"/>
      <c r="C223" s="73"/>
      <c r="D223" s="73"/>
      <c r="E223" s="73"/>
      <c r="F223" s="73"/>
      <c r="G223" s="73"/>
      <c r="H223" s="73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</row>
    <row r="224" ht="15.75" customHeight="1">
      <c r="A224" s="73"/>
      <c r="B224" s="73"/>
      <c r="C224" s="73"/>
      <c r="D224" s="73"/>
      <c r="E224" s="73"/>
      <c r="F224" s="73"/>
      <c r="G224" s="73"/>
      <c r="H224" s="73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</row>
    <row r="225" ht="15.75" customHeight="1">
      <c r="A225" s="73"/>
      <c r="B225" s="73"/>
      <c r="C225" s="73"/>
      <c r="D225" s="73"/>
      <c r="E225" s="73"/>
      <c r="F225" s="73"/>
      <c r="G225" s="73"/>
      <c r="H225" s="73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</row>
    <row r="226" ht="15.75" customHeight="1">
      <c r="A226" s="73"/>
      <c r="B226" s="73"/>
      <c r="C226" s="73"/>
      <c r="D226" s="73"/>
      <c r="E226" s="73"/>
      <c r="F226" s="73"/>
      <c r="G226" s="73"/>
      <c r="H226" s="73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</row>
    <row r="227" ht="15.75" customHeight="1">
      <c r="A227" s="73"/>
      <c r="B227" s="73"/>
      <c r="C227" s="73"/>
      <c r="D227" s="73"/>
      <c r="E227" s="73"/>
      <c r="F227" s="73"/>
      <c r="G227" s="73"/>
      <c r="H227" s="73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</row>
    <row r="228" ht="15.75" customHeight="1">
      <c r="A228" s="73"/>
      <c r="B228" s="73"/>
      <c r="C228" s="73"/>
      <c r="D228" s="73"/>
      <c r="E228" s="73"/>
      <c r="F228" s="73"/>
      <c r="G228" s="73"/>
      <c r="H228" s="73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</row>
    <row r="229" ht="15.75" customHeight="1">
      <c r="A229" s="73"/>
      <c r="B229" s="73"/>
      <c r="C229" s="73"/>
      <c r="D229" s="73"/>
      <c r="E229" s="73"/>
      <c r="F229" s="73"/>
      <c r="G229" s="73"/>
      <c r="H229" s="73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</row>
    <row r="230" ht="15.75" customHeight="1">
      <c r="A230" s="73"/>
      <c r="B230" s="73"/>
      <c r="C230" s="73"/>
      <c r="D230" s="73"/>
      <c r="E230" s="73"/>
      <c r="F230" s="73"/>
      <c r="G230" s="73"/>
      <c r="H230" s="73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</row>
    <row r="231" ht="15.75" customHeight="1">
      <c r="A231" s="73"/>
      <c r="B231" s="73"/>
      <c r="C231" s="73"/>
      <c r="D231" s="73"/>
      <c r="E231" s="73"/>
      <c r="F231" s="73"/>
      <c r="G231" s="73"/>
      <c r="H231" s="73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</row>
    <row r="232" ht="15.75" customHeight="1">
      <c r="A232" s="73"/>
      <c r="B232" s="73"/>
      <c r="C232" s="73"/>
      <c r="D232" s="73"/>
      <c r="E232" s="73"/>
      <c r="F232" s="73"/>
      <c r="G232" s="73"/>
      <c r="H232" s="73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</row>
    <row r="233" ht="15.75" customHeight="1">
      <c r="A233" s="73"/>
      <c r="B233" s="73"/>
      <c r="C233" s="73"/>
      <c r="D233" s="73"/>
      <c r="E233" s="73"/>
      <c r="F233" s="73"/>
      <c r="G233" s="73"/>
      <c r="H233" s="73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</row>
    <row r="234" ht="15.75" customHeight="1">
      <c r="A234" s="73"/>
      <c r="B234" s="73"/>
      <c r="C234" s="73"/>
      <c r="D234" s="73"/>
      <c r="E234" s="73"/>
      <c r="F234" s="73"/>
      <c r="G234" s="73"/>
      <c r="H234" s="73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</row>
    <row r="235" ht="15.75" customHeight="1">
      <c r="A235" s="73"/>
      <c r="B235" s="73"/>
      <c r="C235" s="73"/>
      <c r="D235" s="73"/>
      <c r="E235" s="73"/>
      <c r="F235" s="73"/>
      <c r="G235" s="73"/>
      <c r="H235" s="73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</row>
    <row r="236" ht="15.75" customHeight="1">
      <c r="A236" s="73"/>
      <c r="B236" s="73"/>
      <c r="C236" s="73"/>
      <c r="D236" s="73"/>
      <c r="E236" s="73"/>
      <c r="F236" s="73"/>
      <c r="G236" s="73"/>
      <c r="H236" s="73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</row>
    <row r="237" ht="15.75" customHeight="1">
      <c r="A237" s="73"/>
      <c r="B237" s="73"/>
      <c r="C237" s="73"/>
      <c r="D237" s="73"/>
      <c r="E237" s="73"/>
      <c r="F237" s="73"/>
      <c r="G237" s="73"/>
      <c r="H237" s="73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</row>
    <row r="238" ht="15.75" customHeight="1">
      <c r="A238" s="73"/>
      <c r="B238" s="73"/>
      <c r="C238" s="73"/>
      <c r="D238" s="73"/>
      <c r="E238" s="73"/>
      <c r="F238" s="73"/>
      <c r="G238" s="73"/>
      <c r="H238" s="73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</row>
    <row r="239" ht="15.75" customHeight="1">
      <c r="A239" s="73"/>
      <c r="B239" s="73"/>
      <c r="C239" s="73"/>
      <c r="D239" s="73"/>
      <c r="E239" s="73"/>
      <c r="F239" s="73"/>
      <c r="G239" s="73"/>
      <c r="H239" s="73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</row>
    <row r="240" ht="15.75" customHeight="1">
      <c r="A240" s="73"/>
      <c r="B240" s="73"/>
      <c r="C240" s="73"/>
      <c r="D240" s="73"/>
      <c r="E240" s="73"/>
      <c r="F240" s="73"/>
      <c r="G240" s="73"/>
      <c r="H240" s="73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</row>
    <row r="241" ht="15.75" customHeight="1">
      <c r="A241" s="73"/>
      <c r="B241" s="73"/>
      <c r="C241" s="73"/>
      <c r="D241" s="73"/>
      <c r="E241" s="73"/>
      <c r="F241" s="73"/>
      <c r="G241" s="73"/>
      <c r="H241" s="73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</row>
    <row r="242" ht="15.75" customHeight="1">
      <c r="A242" s="73"/>
      <c r="B242" s="73"/>
      <c r="C242" s="73"/>
      <c r="D242" s="73"/>
      <c r="E242" s="73"/>
      <c r="F242" s="73"/>
      <c r="G242" s="73"/>
      <c r="H242" s="73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</row>
    <row r="243" ht="15.75" customHeight="1">
      <c r="A243" s="73"/>
      <c r="B243" s="73"/>
      <c r="C243" s="73"/>
      <c r="D243" s="73"/>
      <c r="E243" s="73"/>
      <c r="F243" s="73"/>
      <c r="G243" s="73"/>
      <c r="H243" s="73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</row>
    <row r="244" ht="15.75" customHeight="1">
      <c r="A244" s="73"/>
      <c r="B244" s="73"/>
      <c r="C244" s="73"/>
      <c r="D244" s="73"/>
      <c r="E244" s="73"/>
      <c r="F244" s="73"/>
      <c r="G244" s="73"/>
      <c r="H244" s="73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</row>
    <row r="245" ht="15.75" customHeight="1">
      <c r="A245" s="73"/>
      <c r="B245" s="73"/>
      <c r="C245" s="73"/>
      <c r="D245" s="73"/>
      <c r="E245" s="73"/>
      <c r="F245" s="73"/>
      <c r="G245" s="73"/>
      <c r="H245" s="73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</row>
    <row r="246" ht="15.75" customHeight="1">
      <c r="A246" s="73"/>
      <c r="B246" s="73"/>
      <c r="C246" s="73"/>
      <c r="D246" s="73"/>
      <c r="E246" s="73"/>
      <c r="F246" s="73"/>
      <c r="G246" s="73"/>
      <c r="H246" s="73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</row>
    <row r="247" ht="15.75" customHeight="1">
      <c r="A247" s="73"/>
      <c r="B247" s="73"/>
      <c r="C247" s="73"/>
      <c r="D247" s="73"/>
      <c r="E247" s="73"/>
      <c r="F247" s="73"/>
      <c r="G247" s="73"/>
      <c r="H247" s="73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</row>
    <row r="248" ht="15.75" customHeight="1">
      <c r="A248" s="73"/>
      <c r="B248" s="73"/>
      <c r="C248" s="73"/>
      <c r="D248" s="73"/>
      <c r="E248" s="73"/>
      <c r="F248" s="73"/>
      <c r="G248" s="73"/>
      <c r="H248" s="73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</row>
    <row r="249" ht="15.75" customHeight="1">
      <c r="A249" s="73"/>
      <c r="B249" s="73"/>
      <c r="C249" s="73"/>
      <c r="D249" s="73"/>
      <c r="E249" s="73"/>
      <c r="F249" s="73"/>
      <c r="G249" s="73"/>
      <c r="H249" s="73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</row>
    <row r="250" ht="15.75" customHeight="1">
      <c r="A250" s="73"/>
      <c r="B250" s="73"/>
      <c r="C250" s="73"/>
      <c r="D250" s="73"/>
      <c r="E250" s="73"/>
      <c r="F250" s="73"/>
      <c r="G250" s="73"/>
      <c r="H250" s="73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</row>
    <row r="251" ht="15.75" customHeight="1">
      <c r="A251" s="73"/>
      <c r="B251" s="73"/>
      <c r="C251" s="73"/>
      <c r="D251" s="73"/>
      <c r="E251" s="73"/>
      <c r="F251" s="73"/>
      <c r="G251" s="73"/>
      <c r="H251" s="73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</row>
    <row r="252" ht="15.75" customHeight="1">
      <c r="A252" s="73"/>
      <c r="B252" s="73"/>
      <c r="C252" s="73"/>
      <c r="D252" s="73"/>
      <c r="E252" s="73"/>
      <c r="F252" s="73"/>
      <c r="G252" s="73"/>
      <c r="H252" s="73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</row>
    <row r="253" ht="15.75" customHeight="1">
      <c r="A253" s="73"/>
      <c r="B253" s="73"/>
      <c r="C253" s="73"/>
      <c r="D253" s="73"/>
      <c r="E253" s="73"/>
      <c r="F253" s="73"/>
      <c r="G253" s="73"/>
      <c r="H253" s="73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</row>
    <row r="254" ht="15.75" customHeight="1">
      <c r="A254" s="73"/>
      <c r="B254" s="73"/>
      <c r="C254" s="73"/>
      <c r="D254" s="73"/>
      <c r="E254" s="73"/>
      <c r="F254" s="73"/>
      <c r="G254" s="73"/>
      <c r="H254" s="73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</row>
    <row r="255" ht="15.75" customHeight="1">
      <c r="A255" s="73"/>
      <c r="B255" s="73"/>
      <c r="C255" s="73"/>
      <c r="D255" s="73"/>
      <c r="E255" s="73"/>
      <c r="F255" s="73"/>
      <c r="G255" s="73"/>
      <c r="H255" s="73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</row>
    <row r="256" ht="15.75" customHeight="1">
      <c r="A256" s="73"/>
      <c r="B256" s="73"/>
      <c r="C256" s="73"/>
      <c r="D256" s="73"/>
      <c r="E256" s="73"/>
      <c r="F256" s="73"/>
      <c r="G256" s="73"/>
      <c r="H256" s="73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</row>
    <row r="257" ht="15.75" customHeight="1">
      <c r="A257" s="73"/>
      <c r="B257" s="73"/>
      <c r="C257" s="73"/>
      <c r="D257" s="73"/>
      <c r="E257" s="73"/>
      <c r="F257" s="73"/>
      <c r="G257" s="73"/>
      <c r="H257" s="73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</row>
    <row r="258" ht="15.75" customHeight="1">
      <c r="A258" s="73"/>
      <c r="B258" s="73"/>
      <c r="C258" s="73"/>
      <c r="D258" s="73"/>
      <c r="E258" s="73"/>
      <c r="F258" s="73"/>
      <c r="G258" s="73"/>
      <c r="H258" s="73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</row>
    <row r="259" ht="15.75" customHeight="1">
      <c r="A259" s="73"/>
      <c r="B259" s="73"/>
      <c r="C259" s="73"/>
      <c r="D259" s="73"/>
      <c r="E259" s="73"/>
      <c r="F259" s="73"/>
      <c r="G259" s="73"/>
      <c r="H259" s="73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</row>
    <row r="260" ht="15.75" customHeight="1">
      <c r="A260" s="73"/>
      <c r="B260" s="73"/>
      <c r="C260" s="73"/>
      <c r="D260" s="73"/>
      <c r="E260" s="73"/>
      <c r="F260" s="73"/>
      <c r="G260" s="73"/>
      <c r="H260" s="73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</row>
    <row r="261" ht="15.75" customHeight="1">
      <c r="A261" s="73"/>
      <c r="B261" s="73"/>
      <c r="C261" s="73"/>
      <c r="D261" s="73"/>
      <c r="E261" s="73"/>
      <c r="F261" s="73"/>
      <c r="G261" s="73"/>
      <c r="H261" s="73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</row>
    <row r="262" ht="15.75" customHeight="1">
      <c r="A262" s="73"/>
      <c r="B262" s="73"/>
      <c r="C262" s="73"/>
      <c r="D262" s="73"/>
      <c r="E262" s="73"/>
      <c r="F262" s="73"/>
      <c r="G262" s="73"/>
      <c r="H262" s="73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</row>
    <row r="263" ht="15.75" customHeight="1">
      <c r="A263" s="73"/>
      <c r="B263" s="73"/>
      <c r="C263" s="73"/>
      <c r="D263" s="73"/>
      <c r="E263" s="73"/>
      <c r="F263" s="73"/>
      <c r="G263" s="73"/>
      <c r="H263" s="73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</row>
    <row r="264" ht="15.75" customHeight="1">
      <c r="A264" s="73"/>
      <c r="B264" s="73"/>
      <c r="C264" s="73"/>
      <c r="D264" s="73"/>
      <c r="E264" s="73"/>
      <c r="F264" s="73"/>
      <c r="G264" s="73"/>
      <c r="H264" s="73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</row>
    <row r="265" ht="15.75" customHeight="1">
      <c r="A265" s="73"/>
      <c r="B265" s="73"/>
      <c r="C265" s="73"/>
      <c r="D265" s="73"/>
      <c r="E265" s="73"/>
      <c r="F265" s="73"/>
      <c r="G265" s="73"/>
      <c r="H265" s="73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</row>
    <row r="266" ht="15.75" customHeight="1">
      <c r="A266" s="73"/>
      <c r="B266" s="73"/>
      <c r="C266" s="73"/>
      <c r="D266" s="73"/>
      <c r="E266" s="73"/>
      <c r="F266" s="73"/>
      <c r="G266" s="73"/>
      <c r="H266" s="73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</row>
    <row r="267" ht="15.75" customHeight="1">
      <c r="A267" s="73"/>
      <c r="B267" s="73"/>
      <c r="C267" s="73"/>
      <c r="D267" s="73"/>
      <c r="E267" s="73"/>
      <c r="F267" s="73"/>
      <c r="G267" s="73"/>
      <c r="H267" s="73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</row>
    <row r="268" ht="15.75" customHeight="1">
      <c r="A268" s="73"/>
      <c r="B268" s="73"/>
      <c r="C268" s="73"/>
      <c r="D268" s="73"/>
      <c r="E268" s="73"/>
      <c r="F268" s="73"/>
      <c r="G268" s="73"/>
      <c r="H268" s="73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</row>
    <row r="269" ht="15.75" customHeight="1">
      <c r="A269" s="73"/>
      <c r="B269" s="73"/>
      <c r="C269" s="73"/>
      <c r="D269" s="73"/>
      <c r="E269" s="73"/>
      <c r="F269" s="73"/>
      <c r="G269" s="73"/>
      <c r="H269" s="73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</row>
    <row r="270" ht="15.75" customHeight="1">
      <c r="A270" s="73"/>
      <c r="B270" s="73"/>
      <c r="C270" s="73"/>
      <c r="D270" s="73"/>
      <c r="E270" s="73"/>
      <c r="F270" s="73"/>
      <c r="G270" s="73"/>
      <c r="H270" s="73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</row>
    <row r="271" ht="15.75" customHeight="1">
      <c r="A271" s="73"/>
      <c r="B271" s="73"/>
      <c r="C271" s="73"/>
      <c r="D271" s="73"/>
      <c r="E271" s="73"/>
      <c r="F271" s="73"/>
      <c r="G271" s="73"/>
      <c r="H271" s="73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</row>
    <row r="272" ht="15.75" customHeight="1">
      <c r="A272" s="73"/>
      <c r="B272" s="73"/>
      <c r="C272" s="73"/>
      <c r="D272" s="73"/>
      <c r="E272" s="73"/>
      <c r="F272" s="73"/>
      <c r="G272" s="73"/>
      <c r="H272" s="73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</row>
    <row r="273" ht="15.75" customHeight="1">
      <c r="A273" s="73"/>
      <c r="B273" s="73"/>
      <c r="C273" s="73"/>
      <c r="D273" s="73"/>
      <c r="E273" s="73"/>
      <c r="F273" s="73"/>
      <c r="G273" s="73"/>
      <c r="H273" s="73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</row>
    <row r="274" ht="15.75" customHeight="1">
      <c r="A274" s="73"/>
      <c r="B274" s="73"/>
      <c r="C274" s="73"/>
      <c r="D274" s="73"/>
      <c r="E274" s="73"/>
      <c r="F274" s="73"/>
      <c r="G274" s="73"/>
      <c r="H274" s="73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</row>
    <row r="275" ht="15.75" customHeight="1">
      <c r="A275" s="73"/>
      <c r="B275" s="73"/>
      <c r="C275" s="73"/>
      <c r="D275" s="73"/>
      <c r="E275" s="73"/>
      <c r="F275" s="73"/>
      <c r="G275" s="73"/>
      <c r="H275" s="73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</row>
    <row r="276" ht="15.75" customHeight="1">
      <c r="A276" s="73"/>
      <c r="B276" s="73"/>
      <c r="C276" s="73"/>
      <c r="D276" s="73"/>
      <c r="E276" s="73"/>
      <c r="F276" s="73"/>
      <c r="G276" s="73"/>
      <c r="H276" s="73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</row>
    <row r="277" ht="15.75" customHeight="1">
      <c r="A277" s="73"/>
      <c r="B277" s="73"/>
      <c r="C277" s="73"/>
      <c r="D277" s="73"/>
      <c r="E277" s="73"/>
      <c r="F277" s="73"/>
      <c r="G277" s="73"/>
      <c r="H277" s="73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</row>
    <row r="278" ht="15.75" customHeight="1">
      <c r="A278" s="73"/>
      <c r="B278" s="73"/>
      <c r="C278" s="73"/>
      <c r="D278" s="73"/>
      <c r="E278" s="73"/>
      <c r="F278" s="73"/>
      <c r="G278" s="73"/>
      <c r="H278" s="73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</row>
    <row r="279" ht="15.75" customHeight="1">
      <c r="A279" s="73"/>
      <c r="B279" s="73"/>
      <c r="C279" s="73"/>
      <c r="D279" s="73"/>
      <c r="E279" s="73"/>
      <c r="F279" s="73"/>
      <c r="G279" s="73"/>
      <c r="H279" s="73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</row>
    <row r="280" ht="15.75" customHeight="1">
      <c r="A280" s="73"/>
      <c r="B280" s="73"/>
      <c r="C280" s="73"/>
      <c r="D280" s="73"/>
      <c r="E280" s="73"/>
      <c r="F280" s="73"/>
      <c r="G280" s="73"/>
      <c r="H280" s="73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</row>
    <row r="281" ht="15.75" customHeight="1">
      <c r="A281" s="73"/>
      <c r="B281" s="73"/>
      <c r="C281" s="73"/>
      <c r="D281" s="73"/>
      <c r="E281" s="73"/>
      <c r="F281" s="73"/>
      <c r="G281" s="73"/>
      <c r="H281" s="73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</row>
    <row r="282" ht="15.75" customHeight="1">
      <c r="A282" s="73"/>
      <c r="B282" s="73"/>
      <c r="C282" s="73"/>
      <c r="D282" s="73"/>
      <c r="E282" s="73"/>
      <c r="F282" s="73"/>
      <c r="G282" s="73"/>
      <c r="H282" s="73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</row>
    <row r="283" ht="15.75" customHeight="1">
      <c r="A283" s="73"/>
      <c r="B283" s="73"/>
      <c r="C283" s="73"/>
      <c r="D283" s="73"/>
      <c r="E283" s="73"/>
      <c r="F283" s="73"/>
      <c r="G283" s="73"/>
      <c r="H283" s="73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</row>
    <row r="284" ht="15.75" customHeight="1">
      <c r="A284" s="73"/>
      <c r="B284" s="73"/>
      <c r="C284" s="73"/>
      <c r="D284" s="73"/>
      <c r="E284" s="73"/>
      <c r="F284" s="73"/>
      <c r="G284" s="73"/>
      <c r="H284" s="73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</row>
    <row r="285" ht="15.75" customHeight="1">
      <c r="A285" s="73"/>
      <c r="B285" s="73"/>
      <c r="C285" s="73"/>
      <c r="D285" s="73"/>
      <c r="E285" s="73"/>
      <c r="F285" s="73"/>
      <c r="G285" s="73"/>
      <c r="H285" s="73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</row>
    <row r="286" ht="15.75" customHeight="1">
      <c r="A286" s="73"/>
      <c r="B286" s="73"/>
      <c r="C286" s="73"/>
      <c r="D286" s="73"/>
      <c r="E286" s="73"/>
      <c r="F286" s="73"/>
      <c r="G286" s="73"/>
      <c r="H286" s="73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</row>
    <row r="287" ht="15.75" customHeight="1">
      <c r="A287" s="73"/>
      <c r="B287" s="73"/>
      <c r="C287" s="73"/>
      <c r="D287" s="73"/>
      <c r="E287" s="73"/>
      <c r="F287" s="73"/>
      <c r="G287" s="73"/>
      <c r="H287" s="73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</row>
    <row r="288" ht="15.75" customHeight="1">
      <c r="A288" s="73"/>
      <c r="B288" s="73"/>
      <c r="C288" s="73"/>
      <c r="D288" s="73"/>
      <c r="E288" s="73"/>
      <c r="F288" s="73"/>
      <c r="G288" s="73"/>
      <c r="H288" s="73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</row>
    <row r="289" ht="15.75" customHeight="1">
      <c r="A289" s="73"/>
      <c r="B289" s="73"/>
      <c r="C289" s="73"/>
      <c r="D289" s="73"/>
      <c r="E289" s="73"/>
      <c r="F289" s="73"/>
      <c r="G289" s="73"/>
      <c r="H289" s="73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</row>
    <row r="290" ht="15.75" customHeight="1">
      <c r="A290" s="73"/>
      <c r="B290" s="73"/>
      <c r="C290" s="73"/>
      <c r="D290" s="73"/>
      <c r="E290" s="73"/>
      <c r="F290" s="73"/>
      <c r="G290" s="73"/>
      <c r="H290" s="73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</row>
    <row r="291" ht="15.75" customHeight="1">
      <c r="A291" s="73"/>
      <c r="B291" s="73"/>
      <c r="C291" s="73"/>
      <c r="D291" s="73"/>
      <c r="E291" s="73"/>
      <c r="F291" s="73"/>
      <c r="G291" s="73"/>
      <c r="H291" s="73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</row>
    <row r="292" ht="15.75" customHeight="1">
      <c r="A292" s="73"/>
      <c r="B292" s="73"/>
      <c r="C292" s="73"/>
      <c r="D292" s="73"/>
      <c r="E292" s="73"/>
      <c r="F292" s="73"/>
      <c r="G292" s="73"/>
      <c r="H292" s="73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</row>
    <row r="293" ht="15.75" customHeight="1">
      <c r="A293" s="73"/>
      <c r="B293" s="73"/>
      <c r="C293" s="73"/>
      <c r="D293" s="73"/>
      <c r="E293" s="73"/>
      <c r="F293" s="73"/>
      <c r="G293" s="73"/>
      <c r="H293" s="73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</row>
    <row r="294" ht="15.75" customHeight="1">
      <c r="A294" s="73"/>
      <c r="B294" s="73"/>
      <c r="C294" s="73"/>
      <c r="D294" s="73"/>
      <c r="E294" s="73"/>
      <c r="F294" s="73"/>
      <c r="G294" s="73"/>
      <c r="H294" s="73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</row>
    <row r="295" ht="15.75" customHeight="1">
      <c r="A295" s="73"/>
      <c r="B295" s="73"/>
      <c r="C295" s="73"/>
      <c r="D295" s="73"/>
      <c r="E295" s="73"/>
      <c r="F295" s="73"/>
      <c r="G295" s="73"/>
      <c r="H295" s="73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</row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4">
    <mergeCell ref="B12:C12"/>
    <mergeCell ref="B13:C13"/>
    <mergeCell ref="F13:F16"/>
    <mergeCell ref="G13:G26"/>
    <mergeCell ref="H13:H26"/>
    <mergeCell ref="B14:C14"/>
    <mergeCell ref="F18:F21"/>
    <mergeCell ref="F23:F26"/>
    <mergeCell ref="B24:C24"/>
    <mergeCell ref="B25:C25"/>
    <mergeCell ref="B26:C26"/>
    <mergeCell ref="B28:C28"/>
    <mergeCell ref="B29:C29"/>
    <mergeCell ref="F29:F31"/>
    <mergeCell ref="B44:C44"/>
    <mergeCell ref="B46:C46"/>
    <mergeCell ref="B47:C47"/>
    <mergeCell ref="B37:C37"/>
    <mergeCell ref="B38:C38"/>
    <mergeCell ref="B39:C39"/>
    <mergeCell ref="B40:C40"/>
    <mergeCell ref="B41:C41"/>
    <mergeCell ref="B42:C42"/>
    <mergeCell ref="B43:C43"/>
    <mergeCell ref="G29:G44"/>
    <mergeCell ref="H29:H44"/>
    <mergeCell ref="F33:F36"/>
    <mergeCell ref="F38:F40"/>
    <mergeCell ref="F42:F44"/>
    <mergeCell ref="G47:G53"/>
    <mergeCell ref="H47:H53"/>
    <mergeCell ref="F47:F53"/>
    <mergeCell ref="F56:F57"/>
    <mergeCell ref="G56:G63"/>
    <mergeCell ref="H56:H63"/>
    <mergeCell ref="F59:F60"/>
    <mergeCell ref="F62:F63"/>
    <mergeCell ref="F66:F67"/>
    <mergeCell ref="F84:F86"/>
    <mergeCell ref="F89:F93"/>
    <mergeCell ref="G89:G93"/>
    <mergeCell ref="H89:H93"/>
    <mergeCell ref="G66:G73"/>
    <mergeCell ref="H66:H73"/>
    <mergeCell ref="F69:F73"/>
    <mergeCell ref="F76:F77"/>
    <mergeCell ref="G76:G86"/>
    <mergeCell ref="H76:H86"/>
    <mergeCell ref="F79:F82"/>
    <mergeCell ref="B56:C56"/>
    <mergeCell ref="B57:C57"/>
    <mergeCell ref="B58:C58"/>
    <mergeCell ref="B59:C59"/>
    <mergeCell ref="B60:C60"/>
    <mergeCell ref="B61:C61"/>
    <mergeCell ref="B62:C62"/>
    <mergeCell ref="B63:C63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5:C75"/>
    <mergeCell ref="B76:C76"/>
    <mergeCell ref="B77:C77"/>
    <mergeCell ref="B78:C78"/>
    <mergeCell ref="B86:C86"/>
    <mergeCell ref="B88:C88"/>
    <mergeCell ref="B89:C89"/>
    <mergeCell ref="B90:C90"/>
    <mergeCell ref="B91:C91"/>
    <mergeCell ref="B92:C92"/>
    <mergeCell ref="B93:C93"/>
    <mergeCell ref="B95:G95"/>
    <mergeCell ref="B79:C79"/>
    <mergeCell ref="B80:C80"/>
    <mergeCell ref="B81:C81"/>
    <mergeCell ref="B82:C82"/>
    <mergeCell ref="B83:C83"/>
    <mergeCell ref="B84:C84"/>
    <mergeCell ref="B85:C85"/>
    <mergeCell ref="B7:C7"/>
    <mergeCell ref="F7:F10"/>
    <mergeCell ref="G7:G10"/>
    <mergeCell ref="H7:H10"/>
    <mergeCell ref="B8:C8"/>
    <mergeCell ref="B9:C9"/>
    <mergeCell ref="B10:C10"/>
    <mergeCell ref="B16:C16"/>
    <mergeCell ref="B18:C18"/>
    <mergeCell ref="B15:C15"/>
    <mergeCell ref="B19:C19"/>
    <mergeCell ref="B20:C20"/>
    <mergeCell ref="B21:C21"/>
    <mergeCell ref="B22:C22"/>
    <mergeCell ref="B23:C23"/>
    <mergeCell ref="B30:C30"/>
    <mergeCell ref="B31:C31"/>
    <mergeCell ref="B32:C32"/>
    <mergeCell ref="B33:C33"/>
    <mergeCell ref="B34:C34"/>
    <mergeCell ref="B35:C35"/>
    <mergeCell ref="B36:C36"/>
    <mergeCell ref="B48:C48"/>
    <mergeCell ref="B49:C49"/>
    <mergeCell ref="B50:C50"/>
    <mergeCell ref="B51:C51"/>
    <mergeCell ref="B52:C52"/>
    <mergeCell ref="B53:C53"/>
    <mergeCell ref="B55:C55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1.43"/>
    <col customWidth="1" min="2" max="2" width="71.0"/>
    <col customWidth="1" min="3" max="3" width="9.0"/>
    <col customWidth="1" min="4" max="4" width="12.43"/>
    <col customWidth="1" min="5" max="5" width="11.29"/>
    <col customWidth="1" min="6" max="8" width="12.43"/>
    <col customWidth="1" min="9" max="9" width="5.71"/>
    <col customWidth="1" min="10" max="15" width="11.43"/>
    <col customWidth="1" min="16" max="26" width="10.0"/>
  </cols>
  <sheetData>
    <row r="1">
      <c r="A1" s="73"/>
      <c r="B1" s="74"/>
      <c r="C1" s="205"/>
      <c r="D1" s="74"/>
      <c r="E1" s="74"/>
      <c r="F1" s="74"/>
      <c r="G1" s="74"/>
      <c r="H1" s="74"/>
      <c r="I1" s="74"/>
      <c r="J1" s="76" t="s">
        <v>109</v>
      </c>
      <c r="K1" s="76" t="s">
        <v>2</v>
      </c>
      <c r="L1" s="76" t="s">
        <v>3</v>
      </c>
      <c r="M1" s="76" t="s">
        <v>4</v>
      </c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</row>
    <row r="2">
      <c r="A2" s="73"/>
      <c r="B2" s="74"/>
      <c r="C2" s="205"/>
      <c r="D2" s="74"/>
      <c r="E2" s="74"/>
      <c r="F2" s="74"/>
      <c r="G2" s="74"/>
      <c r="H2" s="74"/>
      <c r="I2" s="74"/>
      <c r="J2" s="77" t="s">
        <v>6</v>
      </c>
      <c r="K2" s="76" t="s">
        <v>7</v>
      </c>
      <c r="L2" s="76" t="s">
        <v>8</v>
      </c>
      <c r="M2" s="76" t="s">
        <v>9</v>
      </c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</row>
    <row r="3">
      <c r="A3" s="73"/>
      <c r="B3" s="78" t="s">
        <v>10</v>
      </c>
      <c r="C3" s="146"/>
      <c r="D3" s="78"/>
      <c r="E3" s="78"/>
      <c r="F3" s="74"/>
      <c r="G3" s="74"/>
      <c r="H3" s="74"/>
      <c r="I3" s="74"/>
      <c r="J3" s="79">
        <v>0.145</v>
      </c>
      <c r="K3" s="79">
        <v>0.37</v>
      </c>
      <c r="L3" s="79">
        <v>0.725</v>
      </c>
      <c r="M3" s="79">
        <v>1.0</v>
      </c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</row>
    <row r="4" ht="15.75" customHeight="1">
      <c r="A4" s="73"/>
      <c r="B4" s="74"/>
      <c r="C4" s="205"/>
      <c r="D4" s="74"/>
      <c r="E4" s="74"/>
      <c r="F4" s="74"/>
      <c r="G4" s="74"/>
      <c r="H4" s="74"/>
      <c r="I4" s="74"/>
      <c r="J4" s="79">
        <f t="shared" ref="J4:M4" si="1">SUM(J5,J11,J26,J44,J53,J63,J73,J80, )</f>
        <v>0.1389583333</v>
      </c>
      <c r="K4" s="79">
        <f t="shared" si="1"/>
        <v>0.3545833333</v>
      </c>
      <c r="L4" s="79">
        <f t="shared" si="1"/>
        <v>0.6947916667</v>
      </c>
      <c r="M4" s="79">
        <f t="shared" si="1"/>
        <v>1</v>
      </c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</row>
    <row r="5" ht="15.75" customHeight="1">
      <c r="A5" s="73"/>
      <c r="B5" s="148" t="s">
        <v>192</v>
      </c>
      <c r="C5" s="149">
        <v>0.125</v>
      </c>
      <c r="D5" s="206"/>
      <c r="E5" s="206"/>
      <c r="F5" s="206"/>
      <c r="G5" s="206"/>
      <c r="H5" s="207"/>
      <c r="I5" s="74"/>
      <c r="J5" s="209">
        <f t="shared" ref="J5:M5" si="2">SUM(J6)</f>
        <v>0.018125</v>
      </c>
      <c r="K5" s="209">
        <f t="shared" si="2"/>
        <v>0.04625</v>
      </c>
      <c r="L5" s="209">
        <f t="shared" si="2"/>
        <v>0.090625</v>
      </c>
      <c r="M5" s="209">
        <f t="shared" si="2"/>
        <v>0.125</v>
      </c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</row>
    <row r="6" ht="15.75" customHeight="1">
      <c r="A6" s="73"/>
      <c r="B6" s="202" t="s">
        <v>13</v>
      </c>
      <c r="C6" s="152"/>
      <c r="D6" s="86" t="s">
        <v>111</v>
      </c>
      <c r="E6" s="89" t="s">
        <v>112</v>
      </c>
      <c r="F6" s="90" t="s">
        <v>148</v>
      </c>
      <c r="G6" s="90" t="s">
        <v>114</v>
      </c>
      <c r="H6" s="91" t="s">
        <v>193</v>
      </c>
      <c r="I6" s="74"/>
      <c r="J6" s="92">
        <f t="shared" ref="J6:M6" si="3">SUM(J7:J10)</f>
        <v>0.018125</v>
      </c>
      <c r="K6" s="92">
        <f t="shared" si="3"/>
        <v>0.04625</v>
      </c>
      <c r="L6" s="92">
        <f t="shared" si="3"/>
        <v>0.090625</v>
      </c>
      <c r="M6" s="92">
        <f t="shared" si="3"/>
        <v>0.125</v>
      </c>
      <c r="N6" s="73"/>
      <c r="O6" s="210" t="str">
        <f>SUM(M7:M10,M13:M16,M18:M21,M23:M25,M28:M30,M32:M35,M37:M39,M41:M43,M46:M52,M55:M56,M58:M59,M61:M62,M65:M66,M68:M72,M75,#REF!,M77:M79,M82:M86)</f>
        <v>#REF!</v>
      </c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</row>
    <row r="7">
      <c r="A7" s="73"/>
      <c r="B7" s="174" t="s">
        <v>21</v>
      </c>
      <c r="C7" s="175"/>
      <c r="D7" s="252"/>
      <c r="E7" s="104">
        <f t="shared" ref="E7:E10" si="6">IF(D7="NA",0,IF(D7="N",0,IF(D7="L",J7,IF(D7="M",K7,IF(D7="G",L7,IF(D7="C",M7,IF(D7="",0,"ERROR")))))))</f>
        <v>0</v>
      </c>
      <c r="F7" s="97">
        <f t="shared" ref="F7:G7" si="4">SUM(E7:E10)</f>
        <v>0</v>
      </c>
      <c r="G7" s="98">
        <f t="shared" si="4"/>
        <v>0</v>
      </c>
      <c r="H7" s="99">
        <f>IF(G7&lt;C5/2,G7,C5)</f>
        <v>0</v>
      </c>
      <c r="I7" s="74"/>
      <c r="J7" s="100">
        <f t="shared" ref="J7:M7" si="5">(J3/8)/4</f>
        <v>0.00453125</v>
      </c>
      <c r="K7" s="100">
        <f t="shared" si="5"/>
        <v>0.0115625</v>
      </c>
      <c r="L7" s="100">
        <f t="shared" si="5"/>
        <v>0.02265625</v>
      </c>
      <c r="M7" s="100">
        <f t="shared" si="5"/>
        <v>0.03125</v>
      </c>
      <c r="N7" s="73"/>
      <c r="O7" s="210" t="str">
        <f>SUM(L7:L10,L13:L16,L18:L21,L23:L25,L28:L30,L32:L35,L37:L39,L41:L43,L46:L52,L55:L56,L58:L59,L61:L62,L65:L66,L68:L72,L75,#REF!,L77:L79,L82:L86)</f>
        <v>#REF!</v>
      </c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</row>
    <row r="8">
      <c r="A8" s="73"/>
      <c r="B8" s="182" t="s">
        <v>22</v>
      </c>
      <c r="C8" s="179"/>
      <c r="D8" s="254"/>
      <c r="E8" s="131">
        <f t="shared" si="6"/>
        <v>0</v>
      </c>
      <c r="F8" s="105"/>
      <c r="G8" s="106"/>
      <c r="H8" s="106"/>
      <c r="I8" s="74"/>
      <c r="J8" s="100">
        <f t="shared" ref="J8:M8" si="7">J7</f>
        <v>0.00453125</v>
      </c>
      <c r="K8" s="100">
        <f t="shared" si="7"/>
        <v>0.0115625</v>
      </c>
      <c r="L8" s="100">
        <f t="shared" si="7"/>
        <v>0.02265625</v>
      </c>
      <c r="M8" s="100">
        <f t="shared" si="7"/>
        <v>0.03125</v>
      </c>
      <c r="N8" s="73"/>
      <c r="O8" s="210" t="str">
        <f>SUM(K7:K10,K13:K16,K18:K21,K23:K25,K28:K30,K32:K35,K37:K39,K41:K43,K46:K52,K55:K56,K58:K59,K61:K62,K65:K66,K68:K72,K75,#REF!,K77:K79,K82:K86)</f>
        <v>#REF!</v>
      </c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</row>
    <row r="9">
      <c r="A9" s="73"/>
      <c r="B9" s="182" t="s">
        <v>24</v>
      </c>
      <c r="C9" s="179"/>
      <c r="D9" s="254"/>
      <c r="E9" s="131">
        <f t="shared" si="6"/>
        <v>0</v>
      </c>
      <c r="F9" s="105"/>
      <c r="G9" s="106"/>
      <c r="H9" s="106"/>
      <c r="I9" s="74"/>
      <c r="J9" s="100">
        <f t="shared" ref="J9:M9" si="8">J8</f>
        <v>0.00453125</v>
      </c>
      <c r="K9" s="100">
        <f t="shared" si="8"/>
        <v>0.0115625</v>
      </c>
      <c r="L9" s="100">
        <f t="shared" si="8"/>
        <v>0.02265625</v>
      </c>
      <c r="M9" s="100">
        <f t="shared" si="8"/>
        <v>0.03125</v>
      </c>
      <c r="N9" s="73"/>
      <c r="O9" s="210" t="str">
        <f>SUM(J7:J10,J13:J16,J18:J21,J23:J25,J28:J30,J32:J35,J37:J39,J41:J43,J46:J52,J55:J56,J58:J59,J61:J62,J65:J66,J68:J72,J75,#REF!,J77:J79,J82:J86)</f>
        <v>#REF!</v>
      </c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</row>
    <row r="10" ht="15.75" customHeight="1">
      <c r="A10" s="73"/>
      <c r="B10" s="183" t="s">
        <v>25</v>
      </c>
      <c r="C10" s="184"/>
      <c r="D10" s="256"/>
      <c r="E10" s="132">
        <f t="shared" si="6"/>
        <v>0</v>
      </c>
      <c r="F10" s="133"/>
      <c r="G10" s="134"/>
      <c r="H10" s="134"/>
      <c r="I10" s="74"/>
      <c r="J10" s="100">
        <f t="shared" ref="J10:M10" si="9">J9</f>
        <v>0.00453125</v>
      </c>
      <c r="K10" s="100">
        <f t="shared" si="9"/>
        <v>0.0115625</v>
      </c>
      <c r="L10" s="100">
        <f t="shared" si="9"/>
        <v>0.02265625</v>
      </c>
      <c r="M10" s="100">
        <f t="shared" si="9"/>
        <v>0.03125</v>
      </c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</row>
    <row r="11" ht="15.75" customHeight="1">
      <c r="A11" s="73"/>
      <c r="B11" s="257" t="s">
        <v>149</v>
      </c>
      <c r="C11" s="149">
        <v>0.125</v>
      </c>
      <c r="D11" s="206"/>
      <c r="E11" s="268"/>
      <c r="F11" s="206"/>
      <c r="G11" s="206"/>
      <c r="H11" s="207"/>
      <c r="I11" s="74"/>
      <c r="J11" s="209">
        <f t="shared" ref="J11:M11" si="10">SUM(J12,J17,J22)</f>
        <v>0.018125</v>
      </c>
      <c r="K11" s="209">
        <f t="shared" si="10"/>
        <v>0.04625</v>
      </c>
      <c r="L11" s="209">
        <f t="shared" si="10"/>
        <v>0.090625</v>
      </c>
      <c r="M11" s="209">
        <f t="shared" si="10"/>
        <v>0.125</v>
      </c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</row>
    <row r="12" ht="15.75" customHeight="1">
      <c r="A12" s="73"/>
      <c r="B12" s="202" t="s">
        <v>174</v>
      </c>
      <c r="C12" s="152"/>
      <c r="D12" s="86" t="s">
        <v>111</v>
      </c>
      <c r="E12" s="89" t="s">
        <v>112</v>
      </c>
      <c r="F12" s="90" t="s">
        <v>148</v>
      </c>
      <c r="G12" s="90" t="s">
        <v>114</v>
      </c>
      <c r="H12" s="91" t="s">
        <v>193</v>
      </c>
      <c r="I12" s="74"/>
      <c r="J12" s="92">
        <f t="shared" ref="J12:M12" si="11">(J3/8)/3</f>
        <v>0.006041666667</v>
      </c>
      <c r="K12" s="92">
        <f t="shared" si="11"/>
        <v>0.01541666667</v>
      </c>
      <c r="L12" s="92">
        <f t="shared" si="11"/>
        <v>0.03020833333</v>
      </c>
      <c r="M12" s="92">
        <f t="shared" si="11"/>
        <v>0.04166666667</v>
      </c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</row>
    <row r="13">
      <c r="A13" s="73"/>
      <c r="B13" s="174" t="s">
        <v>194</v>
      </c>
      <c r="C13" s="175"/>
      <c r="D13" s="252"/>
      <c r="E13" s="104">
        <f t="shared" ref="E13:E16" si="13">IF(D13="NA",0,IF(D13="N",0,IF(D13="L",J13,IF(D13="M",K13,IF(D13="G",L13,IF(D13="C",M13,IF(D13="",0,"ERROR")))))))</f>
        <v>0</v>
      </c>
      <c r="F13" s="97">
        <f>SUM(E13:E16)</f>
        <v>0</v>
      </c>
      <c r="G13" s="98">
        <f>SUM(F13,F18,F23)</f>
        <v>0</v>
      </c>
      <c r="H13" s="99">
        <f>IF(G13&lt;C11/2,G13,C11)</f>
        <v>0</v>
      </c>
      <c r="I13" s="74"/>
      <c r="J13" s="100">
        <f t="shared" ref="J13:M13" si="12">J12/4</f>
        <v>0.001510416667</v>
      </c>
      <c r="K13" s="100">
        <f t="shared" si="12"/>
        <v>0.003854166667</v>
      </c>
      <c r="L13" s="100">
        <f t="shared" si="12"/>
        <v>0.007552083333</v>
      </c>
      <c r="M13" s="100">
        <f t="shared" si="12"/>
        <v>0.01041666667</v>
      </c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</row>
    <row r="14">
      <c r="A14" s="73"/>
      <c r="B14" s="182" t="s">
        <v>30</v>
      </c>
      <c r="C14" s="179"/>
      <c r="D14" s="254"/>
      <c r="E14" s="131">
        <f t="shared" si="13"/>
        <v>0</v>
      </c>
      <c r="F14" s="105"/>
      <c r="G14" s="106"/>
      <c r="H14" s="106"/>
      <c r="I14" s="74"/>
      <c r="J14" s="100">
        <f t="shared" ref="J14:M14" si="14">J13</f>
        <v>0.001510416667</v>
      </c>
      <c r="K14" s="100">
        <f t="shared" si="14"/>
        <v>0.003854166667</v>
      </c>
      <c r="L14" s="100">
        <f t="shared" si="14"/>
        <v>0.007552083333</v>
      </c>
      <c r="M14" s="100">
        <f t="shared" si="14"/>
        <v>0.01041666667</v>
      </c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</row>
    <row r="15">
      <c r="A15" s="73"/>
      <c r="B15" s="182" t="s">
        <v>152</v>
      </c>
      <c r="C15" s="179"/>
      <c r="D15" s="254"/>
      <c r="E15" s="131">
        <f t="shared" si="13"/>
        <v>0</v>
      </c>
      <c r="F15" s="105"/>
      <c r="G15" s="106"/>
      <c r="H15" s="106"/>
      <c r="I15" s="74"/>
      <c r="J15" s="100">
        <f t="shared" ref="J15:M15" si="15">J14</f>
        <v>0.001510416667</v>
      </c>
      <c r="K15" s="100">
        <f t="shared" si="15"/>
        <v>0.003854166667</v>
      </c>
      <c r="L15" s="100">
        <f t="shared" si="15"/>
        <v>0.007552083333</v>
      </c>
      <c r="M15" s="100">
        <f t="shared" si="15"/>
        <v>0.01041666667</v>
      </c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</row>
    <row r="16" ht="15.75" customHeight="1">
      <c r="A16" s="73"/>
      <c r="B16" s="183" t="s">
        <v>32</v>
      </c>
      <c r="C16" s="184"/>
      <c r="D16" s="256"/>
      <c r="E16" s="132">
        <f t="shared" si="13"/>
        <v>0</v>
      </c>
      <c r="F16" s="133"/>
      <c r="G16" s="106"/>
      <c r="H16" s="106"/>
      <c r="I16" s="74"/>
      <c r="J16" s="100">
        <f t="shared" ref="J16:M16" si="16">J15</f>
        <v>0.001510416667</v>
      </c>
      <c r="K16" s="100">
        <f t="shared" si="16"/>
        <v>0.003854166667</v>
      </c>
      <c r="L16" s="100">
        <f t="shared" si="16"/>
        <v>0.007552083333</v>
      </c>
      <c r="M16" s="100">
        <f t="shared" si="16"/>
        <v>0.01041666667</v>
      </c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</row>
    <row r="17" ht="15.75" customHeight="1">
      <c r="A17" s="73"/>
      <c r="B17" s="202" t="s">
        <v>33</v>
      </c>
      <c r="C17" s="152"/>
      <c r="D17" s="220" t="s">
        <v>111</v>
      </c>
      <c r="E17" s="89" t="s">
        <v>112</v>
      </c>
      <c r="F17" s="90" t="s">
        <v>148</v>
      </c>
      <c r="G17" s="106"/>
      <c r="H17" s="106"/>
      <c r="I17" s="74"/>
      <c r="J17" s="92">
        <f t="shared" ref="J17:M17" si="17">(J3/8)/3</f>
        <v>0.006041666667</v>
      </c>
      <c r="K17" s="92">
        <f t="shared" si="17"/>
        <v>0.01541666667</v>
      </c>
      <c r="L17" s="92">
        <f t="shared" si="17"/>
        <v>0.03020833333</v>
      </c>
      <c r="M17" s="92">
        <f t="shared" si="17"/>
        <v>0.04166666667</v>
      </c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</row>
    <row r="18">
      <c r="A18" s="73"/>
      <c r="B18" s="174" t="s">
        <v>154</v>
      </c>
      <c r="C18" s="175"/>
      <c r="D18" s="252"/>
      <c r="E18" s="96">
        <f t="shared" ref="E18:E21" si="19">IF(D18="NA",0,IF(D18="N",0,IF(D18="L",J18,IF(D18="M",K18,IF(D18="G",L18,IF(D18="C",M18,IF(D18="",0,"ERROR")))))))</f>
        <v>0</v>
      </c>
      <c r="F18" s="97">
        <f>SUM(E18:E21)</f>
        <v>0</v>
      </c>
      <c r="G18" s="106"/>
      <c r="H18" s="106"/>
      <c r="I18" s="74"/>
      <c r="J18" s="100">
        <f t="shared" ref="J18:M18" si="18">J17/4</f>
        <v>0.001510416667</v>
      </c>
      <c r="K18" s="100">
        <f t="shared" si="18"/>
        <v>0.003854166667</v>
      </c>
      <c r="L18" s="100">
        <f t="shared" si="18"/>
        <v>0.007552083333</v>
      </c>
      <c r="M18" s="100">
        <f t="shared" si="18"/>
        <v>0.01041666667</v>
      </c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</row>
    <row r="19">
      <c r="A19" s="73"/>
      <c r="B19" s="182" t="s">
        <v>35</v>
      </c>
      <c r="C19" s="179"/>
      <c r="D19" s="254"/>
      <c r="E19" s="131">
        <f t="shared" si="19"/>
        <v>0</v>
      </c>
      <c r="F19" s="105"/>
      <c r="G19" s="106"/>
      <c r="H19" s="106"/>
      <c r="I19" s="74"/>
      <c r="J19" s="100">
        <f t="shared" ref="J19:M19" si="20">J18</f>
        <v>0.001510416667</v>
      </c>
      <c r="K19" s="100">
        <f t="shared" si="20"/>
        <v>0.003854166667</v>
      </c>
      <c r="L19" s="100">
        <f t="shared" si="20"/>
        <v>0.007552083333</v>
      </c>
      <c r="M19" s="100">
        <f t="shared" si="20"/>
        <v>0.01041666667</v>
      </c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</row>
    <row r="20">
      <c r="A20" s="73"/>
      <c r="B20" s="182" t="s">
        <v>195</v>
      </c>
      <c r="C20" s="179"/>
      <c r="D20" s="254"/>
      <c r="E20" s="131">
        <f t="shared" si="19"/>
        <v>0</v>
      </c>
      <c r="F20" s="105"/>
      <c r="G20" s="106"/>
      <c r="H20" s="106"/>
      <c r="I20" s="74"/>
      <c r="J20" s="100">
        <f t="shared" ref="J20:M20" si="21">J19</f>
        <v>0.001510416667</v>
      </c>
      <c r="K20" s="100">
        <f t="shared" si="21"/>
        <v>0.003854166667</v>
      </c>
      <c r="L20" s="100">
        <f t="shared" si="21"/>
        <v>0.007552083333</v>
      </c>
      <c r="M20" s="100">
        <f t="shared" si="21"/>
        <v>0.01041666667</v>
      </c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</row>
    <row r="21" ht="15.75" customHeight="1">
      <c r="A21" s="73"/>
      <c r="B21" s="183" t="s">
        <v>32</v>
      </c>
      <c r="C21" s="184"/>
      <c r="D21" s="256"/>
      <c r="E21" s="132">
        <f t="shared" si="19"/>
        <v>0</v>
      </c>
      <c r="F21" s="133"/>
      <c r="G21" s="106"/>
      <c r="H21" s="106"/>
      <c r="I21" s="74"/>
      <c r="J21" s="100">
        <f t="shared" ref="J21:M21" si="22">J20</f>
        <v>0.001510416667</v>
      </c>
      <c r="K21" s="100">
        <f t="shared" si="22"/>
        <v>0.003854166667</v>
      </c>
      <c r="L21" s="100">
        <f t="shared" si="22"/>
        <v>0.007552083333</v>
      </c>
      <c r="M21" s="100">
        <f t="shared" si="22"/>
        <v>0.01041666667</v>
      </c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</row>
    <row r="22" ht="15.75" customHeight="1">
      <c r="A22" s="73"/>
      <c r="B22" s="202" t="s">
        <v>37</v>
      </c>
      <c r="C22" s="152"/>
      <c r="D22" s="220" t="s">
        <v>111</v>
      </c>
      <c r="E22" s="89" t="s">
        <v>112</v>
      </c>
      <c r="F22" s="90" t="s">
        <v>148</v>
      </c>
      <c r="G22" s="106"/>
      <c r="H22" s="106"/>
      <c r="I22" s="74"/>
      <c r="J22" s="92">
        <f t="shared" ref="J22:M22" si="23">(J3/8)/3</f>
        <v>0.006041666667</v>
      </c>
      <c r="K22" s="92">
        <f t="shared" si="23"/>
        <v>0.01541666667</v>
      </c>
      <c r="L22" s="92">
        <f t="shared" si="23"/>
        <v>0.03020833333</v>
      </c>
      <c r="M22" s="92">
        <f t="shared" si="23"/>
        <v>0.04166666667</v>
      </c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</row>
    <row r="23" ht="15.75" customHeight="1">
      <c r="A23" s="73"/>
      <c r="B23" s="174" t="s">
        <v>38</v>
      </c>
      <c r="C23" s="175"/>
      <c r="D23" s="252"/>
      <c r="E23" s="96">
        <f t="shared" ref="E23:E25" si="25">IF(D23="NA",0,IF(D23="N",0,IF(D23="L",J23,IF(D23="M",K23,IF(D23="G",L23,IF(D23="C",M23,IF(D23="",0,"ERROR")))))))</f>
        <v>0</v>
      </c>
      <c r="F23" s="97">
        <f>SUM(E23:E25)</f>
        <v>0</v>
      </c>
      <c r="G23" s="106"/>
      <c r="H23" s="106"/>
      <c r="I23" s="74"/>
      <c r="J23" s="100">
        <f t="shared" ref="J23:M23" si="24">J22/3</f>
        <v>0.002013888889</v>
      </c>
      <c r="K23" s="100">
        <f t="shared" si="24"/>
        <v>0.005138888889</v>
      </c>
      <c r="L23" s="100">
        <f t="shared" si="24"/>
        <v>0.01006944444</v>
      </c>
      <c r="M23" s="100">
        <f t="shared" si="24"/>
        <v>0.01388888889</v>
      </c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</row>
    <row r="24" ht="15.75" customHeight="1">
      <c r="A24" s="73"/>
      <c r="B24" s="182" t="s">
        <v>196</v>
      </c>
      <c r="C24" s="179"/>
      <c r="D24" s="254"/>
      <c r="E24" s="131">
        <f t="shared" si="25"/>
        <v>0</v>
      </c>
      <c r="F24" s="105"/>
      <c r="G24" s="106"/>
      <c r="H24" s="106"/>
      <c r="I24" s="74"/>
      <c r="J24" s="100">
        <f t="shared" ref="J24:M24" si="26">J23</f>
        <v>0.002013888889</v>
      </c>
      <c r="K24" s="100">
        <f t="shared" si="26"/>
        <v>0.005138888889</v>
      </c>
      <c r="L24" s="100">
        <f t="shared" si="26"/>
        <v>0.01006944444</v>
      </c>
      <c r="M24" s="100">
        <f t="shared" si="26"/>
        <v>0.01388888889</v>
      </c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</row>
    <row r="25" ht="15.75" customHeight="1">
      <c r="A25" s="73"/>
      <c r="B25" s="183" t="s">
        <v>197</v>
      </c>
      <c r="C25" s="184"/>
      <c r="D25" s="256"/>
      <c r="E25" s="132">
        <f t="shared" si="25"/>
        <v>0</v>
      </c>
      <c r="F25" s="133"/>
      <c r="G25" s="134"/>
      <c r="H25" s="134"/>
      <c r="I25" s="74"/>
      <c r="J25" s="100">
        <f t="shared" ref="J25:M25" si="27">J24</f>
        <v>0.002013888889</v>
      </c>
      <c r="K25" s="100">
        <f t="shared" si="27"/>
        <v>0.005138888889</v>
      </c>
      <c r="L25" s="100">
        <f t="shared" si="27"/>
        <v>0.01006944444</v>
      </c>
      <c r="M25" s="100">
        <f t="shared" si="27"/>
        <v>0.01388888889</v>
      </c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</row>
    <row r="26" ht="15.75" customHeight="1">
      <c r="A26" s="73"/>
      <c r="B26" s="119" t="s">
        <v>177</v>
      </c>
      <c r="C26" s="149">
        <v>0.125</v>
      </c>
      <c r="D26" s="206"/>
      <c r="E26" s="268"/>
      <c r="F26" s="206"/>
      <c r="G26" s="206"/>
      <c r="H26" s="207"/>
      <c r="I26" s="74"/>
      <c r="J26" s="209">
        <f t="shared" ref="J26:M26" si="28">SUM(J27,J31,J36,J40)</f>
        <v>0.018125</v>
      </c>
      <c r="K26" s="209">
        <f t="shared" si="28"/>
        <v>0.04625</v>
      </c>
      <c r="L26" s="209">
        <f t="shared" si="28"/>
        <v>0.090625</v>
      </c>
      <c r="M26" s="209">
        <f t="shared" si="28"/>
        <v>0.125</v>
      </c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</row>
    <row r="27" ht="15.75" customHeight="1">
      <c r="A27" s="73"/>
      <c r="B27" s="202" t="s">
        <v>42</v>
      </c>
      <c r="C27" s="152"/>
      <c r="D27" s="86" t="s">
        <v>111</v>
      </c>
      <c r="E27" s="128" t="s">
        <v>112</v>
      </c>
      <c r="F27" s="90" t="s">
        <v>148</v>
      </c>
      <c r="G27" s="90" t="s">
        <v>114</v>
      </c>
      <c r="H27" s="91" t="s">
        <v>193</v>
      </c>
      <c r="I27" s="74"/>
      <c r="J27" s="92">
        <f t="shared" ref="J27:M27" si="29">(J3/8)/4</f>
        <v>0.00453125</v>
      </c>
      <c r="K27" s="92">
        <f t="shared" si="29"/>
        <v>0.0115625</v>
      </c>
      <c r="L27" s="92">
        <f t="shared" si="29"/>
        <v>0.02265625</v>
      </c>
      <c r="M27" s="92">
        <f t="shared" si="29"/>
        <v>0.03125</v>
      </c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</row>
    <row r="28" ht="15.75" customHeight="1">
      <c r="A28" s="73"/>
      <c r="B28" s="174" t="s">
        <v>43</v>
      </c>
      <c r="C28" s="175"/>
      <c r="D28" s="252"/>
      <c r="E28" s="96">
        <f t="shared" ref="E28:E30" si="31">IF(D28="NA",0,IF(D28="N",0,IF(D28="L",J28,IF(D28="M",K28,IF(D28="G",L28,IF(D28="C",M28,IF(D28="",0,"ERROR")))))))</f>
        <v>0</v>
      </c>
      <c r="F28" s="97">
        <f>SUM(E28:E30)</f>
        <v>0</v>
      </c>
      <c r="G28" s="98">
        <f>SUM(F28+F32+F37+F41)</f>
        <v>0</v>
      </c>
      <c r="H28" s="99">
        <f>IF(G28&lt;C26/2,G28,C26)</f>
        <v>0</v>
      </c>
      <c r="I28" s="74"/>
      <c r="J28" s="100">
        <f t="shared" ref="J28:M28" si="30">J27/3</f>
        <v>0.001510416667</v>
      </c>
      <c r="K28" s="100">
        <f t="shared" si="30"/>
        <v>0.003854166667</v>
      </c>
      <c r="L28" s="100">
        <f t="shared" si="30"/>
        <v>0.007552083333</v>
      </c>
      <c r="M28" s="100">
        <f t="shared" si="30"/>
        <v>0.01041666667</v>
      </c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</row>
    <row r="29" ht="15.75" customHeight="1">
      <c r="A29" s="73"/>
      <c r="B29" s="182" t="s">
        <v>44</v>
      </c>
      <c r="C29" s="179"/>
      <c r="D29" s="254"/>
      <c r="E29" s="131">
        <f t="shared" si="31"/>
        <v>0</v>
      </c>
      <c r="F29" s="105"/>
      <c r="G29" s="106"/>
      <c r="H29" s="106"/>
      <c r="I29" s="74"/>
      <c r="J29" s="100">
        <f t="shared" ref="J29:M29" si="32">J28</f>
        <v>0.001510416667</v>
      </c>
      <c r="K29" s="100">
        <f t="shared" si="32"/>
        <v>0.003854166667</v>
      </c>
      <c r="L29" s="100">
        <f t="shared" si="32"/>
        <v>0.007552083333</v>
      </c>
      <c r="M29" s="100">
        <f t="shared" si="32"/>
        <v>0.01041666667</v>
      </c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</row>
    <row r="30" ht="15.75" customHeight="1">
      <c r="A30" s="73"/>
      <c r="B30" s="183" t="s">
        <v>45</v>
      </c>
      <c r="C30" s="184"/>
      <c r="D30" s="256"/>
      <c r="E30" s="219">
        <f t="shared" si="31"/>
        <v>0</v>
      </c>
      <c r="F30" s="133"/>
      <c r="G30" s="106"/>
      <c r="H30" s="106"/>
      <c r="I30" s="74"/>
      <c r="J30" s="100">
        <f t="shared" ref="J30:M30" si="33">J29</f>
        <v>0.001510416667</v>
      </c>
      <c r="K30" s="100">
        <f t="shared" si="33"/>
        <v>0.003854166667</v>
      </c>
      <c r="L30" s="100">
        <f t="shared" si="33"/>
        <v>0.007552083333</v>
      </c>
      <c r="M30" s="100">
        <f t="shared" si="33"/>
        <v>0.01041666667</v>
      </c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</row>
    <row r="31" ht="15.75" customHeight="1">
      <c r="A31" s="73"/>
      <c r="B31" s="202" t="s">
        <v>46</v>
      </c>
      <c r="C31" s="152"/>
      <c r="D31" s="220" t="s">
        <v>111</v>
      </c>
      <c r="E31" s="89" t="s">
        <v>112</v>
      </c>
      <c r="F31" s="90" t="s">
        <v>148</v>
      </c>
      <c r="G31" s="106"/>
      <c r="H31" s="106"/>
      <c r="I31" s="74"/>
      <c r="J31" s="92">
        <f t="shared" ref="J31:M31" si="34">(J3/8)/4</f>
        <v>0.00453125</v>
      </c>
      <c r="K31" s="92">
        <f t="shared" si="34"/>
        <v>0.0115625</v>
      </c>
      <c r="L31" s="92">
        <f t="shared" si="34"/>
        <v>0.02265625</v>
      </c>
      <c r="M31" s="92">
        <f t="shared" si="34"/>
        <v>0.03125</v>
      </c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</row>
    <row r="32" ht="15.75" customHeight="1">
      <c r="A32" s="73"/>
      <c r="B32" s="174" t="s">
        <v>47</v>
      </c>
      <c r="C32" s="175"/>
      <c r="D32" s="252"/>
      <c r="E32" s="104">
        <f t="shared" ref="E32:E35" si="36">IF(D32="NA",0,IF(D32="N",0,IF(D32="L",J32,IF(D32="M",K32,IF(D32="G",L32,IF(D32="C",M32,IF(D32="",0,"ERROR")))))))</f>
        <v>0</v>
      </c>
      <c r="F32" s="227">
        <f>SUM(E32:E35)</f>
        <v>0</v>
      </c>
      <c r="G32" s="106"/>
      <c r="H32" s="106"/>
      <c r="I32" s="74"/>
      <c r="J32" s="100">
        <f t="shared" ref="J32:M32" si="35">J31/4</f>
        <v>0.0011328125</v>
      </c>
      <c r="K32" s="100">
        <f t="shared" si="35"/>
        <v>0.002890625</v>
      </c>
      <c r="L32" s="100">
        <f t="shared" si="35"/>
        <v>0.0056640625</v>
      </c>
      <c r="M32" s="100">
        <f t="shared" si="35"/>
        <v>0.0078125</v>
      </c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</row>
    <row r="33" ht="15.75" customHeight="1">
      <c r="A33" s="73"/>
      <c r="B33" s="182" t="s">
        <v>49</v>
      </c>
      <c r="C33" s="179"/>
      <c r="D33" s="254"/>
      <c r="E33" s="131">
        <f t="shared" si="36"/>
        <v>0</v>
      </c>
      <c r="F33" s="105"/>
      <c r="G33" s="106"/>
      <c r="H33" s="106"/>
      <c r="I33" s="74"/>
      <c r="J33" s="100">
        <f t="shared" ref="J33:M33" si="37">J32</f>
        <v>0.0011328125</v>
      </c>
      <c r="K33" s="100">
        <f t="shared" si="37"/>
        <v>0.002890625</v>
      </c>
      <c r="L33" s="100">
        <f t="shared" si="37"/>
        <v>0.0056640625</v>
      </c>
      <c r="M33" s="100">
        <f t="shared" si="37"/>
        <v>0.0078125</v>
      </c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</row>
    <row r="34" ht="15.75" customHeight="1">
      <c r="A34" s="73"/>
      <c r="B34" s="182" t="s">
        <v>50</v>
      </c>
      <c r="C34" s="179"/>
      <c r="D34" s="254"/>
      <c r="E34" s="131">
        <f t="shared" si="36"/>
        <v>0</v>
      </c>
      <c r="F34" s="105"/>
      <c r="G34" s="106"/>
      <c r="H34" s="106"/>
      <c r="I34" s="74"/>
      <c r="J34" s="100">
        <f t="shared" ref="J34:M34" si="38">J33</f>
        <v>0.0011328125</v>
      </c>
      <c r="K34" s="100">
        <f t="shared" si="38"/>
        <v>0.002890625</v>
      </c>
      <c r="L34" s="100">
        <f t="shared" si="38"/>
        <v>0.0056640625</v>
      </c>
      <c r="M34" s="100">
        <f t="shared" si="38"/>
        <v>0.0078125</v>
      </c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</row>
    <row r="35" ht="15.75" customHeight="1">
      <c r="A35" s="73"/>
      <c r="B35" s="183" t="s">
        <v>51</v>
      </c>
      <c r="C35" s="184"/>
      <c r="D35" s="256"/>
      <c r="E35" s="219">
        <f t="shared" si="36"/>
        <v>0</v>
      </c>
      <c r="F35" s="133"/>
      <c r="G35" s="106"/>
      <c r="H35" s="106"/>
      <c r="I35" s="74"/>
      <c r="J35" s="100">
        <f t="shared" ref="J35:M35" si="39">J34</f>
        <v>0.0011328125</v>
      </c>
      <c r="K35" s="100">
        <f t="shared" si="39"/>
        <v>0.002890625</v>
      </c>
      <c r="L35" s="100">
        <f t="shared" si="39"/>
        <v>0.0056640625</v>
      </c>
      <c r="M35" s="100">
        <f t="shared" si="39"/>
        <v>0.0078125</v>
      </c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</row>
    <row r="36" ht="15.75" customHeight="1">
      <c r="A36" s="73"/>
      <c r="B36" s="202" t="s">
        <v>52</v>
      </c>
      <c r="C36" s="152"/>
      <c r="D36" s="220" t="s">
        <v>111</v>
      </c>
      <c r="E36" s="89" t="s">
        <v>112</v>
      </c>
      <c r="F36" s="90" t="s">
        <v>148</v>
      </c>
      <c r="G36" s="106"/>
      <c r="H36" s="106"/>
      <c r="I36" s="74"/>
      <c r="J36" s="92">
        <f t="shared" ref="J36:M36" si="40">(J3/8)/4</f>
        <v>0.00453125</v>
      </c>
      <c r="K36" s="92">
        <f t="shared" si="40"/>
        <v>0.0115625</v>
      </c>
      <c r="L36" s="92">
        <f t="shared" si="40"/>
        <v>0.02265625</v>
      </c>
      <c r="M36" s="92">
        <f t="shared" si="40"/>
        <v>0.03125</v>
      </c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</row>
    <row r="37" ht="15.75" customHeight="1">
      <c r="A37" s="73"/>
      <c r="B37" s="174" t="s">
        <v>53</v>
      </c>
      <c r="C37" s="175"/>
      <c r="D37" s="252"/>
      <c r="E37" s="104">
        <f t="shared" ref="E37:E39" si="42">IF(D37="NA",0,IF(D37="N",0,IF(D37="L",J37,IF(D37="M",K37,IF(D37="G",L37,IF(D37="C",M37,IF(D37="",0,"ERROR")))))))</f>
        <v>0</v>
      </c>
      <c r="F37" s="97">
        <f>SUM(E37:E39)</f>
        <v>0</v>
      </c>
      <c r="G37" s="106"/>
      <c r="H37" s="106"/>
      <c r="I37" s="74"/>
      <c r="J37" s="100">
        <f t="shared" ref="J37:M37" si="41">J36/3</f>
        <v>0.001510416667</v>
      </c>
      <c r="K37" s="100">
        <f t="shared" si="41"/>
        <v>0.003854166667</v>
      </c>
      <c r="L37" s="100">
        <f t="shared" si="41"/>
        <v>0.007552083333</v>
      </c>
      <c r="M37" s="100">
        <f t="shared" si="41"/>
        <v>0.01041666667</v>
      </c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</row>
    <row r="38" ht="15.75" customHeight="1">
      <c r="A38" s="73"/>
      <c r="B38" s="182" t="s">
        <v>198</v>
      </c>
      <c r="C38" s="179"/>
      <c r="D38" s="254"/>
      <c r="E38" s="131">
        <f t="shared" si="42"/>
        <v>0</v>
      </c>
      <c r="F38" s="105"/>
      <c r="G38" s="106"/>
      <c r="H38" s="106"/>
      <c r="I38" s="74"/>
      <c r="J38" s="100">
        <f t="shared" ref="J38:M38" si="43">J37</f>
        <v>0.001510416667</v>
      </c>
      <c r="K38" s="100">
        <f t="shared" si="43"/>
        <v>0.003854166667</v>
      </c>
      <c r="L38" s="100">
        <f t="shared" si="43"/>
        <v>0.007552083333</v>
      </c>
      <c r="M38" s="100">
        <f t="shared" si="43"/>
        <v>0.01041666667</v>
      </c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</row>
    <row r="39" ht="15.75" customHeight="1">
      <c r="A39" s="73"/>
      <c r="B39" s="183" t="s">
        <v>55</v>
      </c>
      <c r="C39" s="184"/>
      <c r="D39" s="256"/>
      <c r="E39" s="219">
        <f t="shared" si="42"/>
        <v>0</v>
      </c>
      <c r="F39" s="133"/>
      <c r="G39" s="106"/>
      <c r="H39" s="106"/>
      <c r="I39" s="74"/>
      <c r="J39" s="100">
        <f t="shared" ref="J39:M39" si="44">J38</f>
        <v>0.001510416667</v>
      </c>
      <c r="K39" s="100">
        <f t="shared" si="44"/>
        <v>0.003854166667</v>
      </c>
      <c r="L39" s="100">
        <f t="shared" si="44"/>
        <v>0.007552083333</v>
      </c>
      <c r="M39" s="100">
        <f t="shared" si="44"/>
        <v>0.01041666667</v>
      </c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</row>
    <row r="40" ht="15.75" customHeight="1">
      <c r="A40" s="73"/>
      <c r="B40" s="202" t="s">
        <v>199</v>
      </c>
      <c r="C40" s="152"/>
      <c r="D40" s="220" t="s">
        <v>111</v>
      </c>
      <c r="E40" s="89" t="s">
        <v>112</v>
      </c>
      <c r="F40" s="90" t="s">
        <v>148</v>
      </c>
      <c r="G40" s="106"/>
      <c r="H40" s="106"/>
      <c r="I40" s="74"/>
      <c r="J40" s="92">
        <f t="shared" ref="J40:M40" si="45">(J3/8)/4</f>
        <v>0.00453125</v>
      </c>
      <c r="K40" s="92">
        <f t="shared" si="45"/>
        <v>0.0115625</v>
      </c>
      <c r="L40" s="92">
        <f t="shared" si="45"/>
        <v>0.02265625</v>
      </c>
      <c r="M40" s="92">
        <f t="shared" si="45"/>
        <v>0.03125</v>
      </c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</row>
    <row r="41" ht="15.75" customHeight="1">
      <c r="A41" s="73"/>
      <c r="B41" s="174" t="s">
        <v>57</v>
      </c>
      <c r="C41" s="175"/>
      <c r="D41" s="252"/>
      <c r="E41" s="104">
        <f t="shared" ref="E41:E43" si="47">IF(D41="NA",0,IF(D41="N",0,IF(D41="L",J41,IF(D41="M",K41,IF(D41="G",L41,IF(D41="C",M41,IF(D41="",0,"ERROR")))))))</f>
        <v>0</v>
      </c>
      <c r="F41" s="97">
        <f>SUM(E41:E43)</f>
        <v>0</v>
      </c>
      <c r="G41" s="106"/>
      <c r="H41" s="106"/>
      <c r="I41" s="74"/>
      <c r="J41" s="100">
        <f t="shared" ref="J41:M41" si="46">J40/3</f>
        <v>0.001510416667</v>
      </c>
      <c r="K41" s="100">
        <f t="shared" si="46"/>
        <v>0.003854166667</v>
      </c>
      <c r="L41" s="100">
        <f t="shared" si="46"/>
        <v>0.007552083333</v>
      </c>
      <c r="M41" s="100">
        <f t="shared" si="46"/>
        <v>0.01041666667</v>
      </c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</row>
    <row r="42" ht="15.75" customHeight="1">
      <c r="A42" s="73"/>
      <c r="B42" s="182" t="s">
        <v>58</v>
      </c>
      <c r="C42" s="179"/>
      <c r="D42" s="254"/>
      <c r="E42" s="131">
        <f t="shared" si="47"/>
        <v>0</v>
      </c>
      <c r="F42" s="105"/>
      <c r="G42" s="106"/>
      <c r="H42" s="106"/>
      <c r="I42" s="74"/>
      <c r="J42" s="100">
        <f t="shared" ref="J42:M42" si="48">J41</f>
        <v>0.001510416667</v>
      </c>
      <c r="K42" s="100">
        <f t="shared" si="48"/>
        <v>0.003854166667</v>
      </c>
      <c r="L42" s="100">
        <f t="shared" si="48"/>
        <v>0.007552083333</v>
      </c>
      <c r="M42" s="100">
        <f t="shared" si="48"/>
        <v>0.01041666667</v>
      </c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</row>
    <row r="43" ht="15.75" customHeight="1">
      <c r="A43" s="73"/>
      <c r="B43" s="183" t="s">
        <v>59</v>
      </c>
      <c r="C43" s="184"/>
      <c r="D43" s="256"/>
      <c r="E43" s="132">
        <f t="shared" si="47"/>
        <v>0</v>
      </c>
      <c r="F43" s="133"/>
      <c r="G43" s="134"/>
      <c r="H43" s="134"/>
      <c r="I43" s="74"/>
      <c r="J43" s="100">
        <f t="shared" ref="J43:M43" si="49">J42</f>
        <v>0.001510416667</v>
      </c>
      <c r="K43" s="100">
        <f t="shared" si="49"/>
        <v>0.003854166667</v>
      </c>
      <c r="L43" s="100">
        <f t="shared" si="49"/>
        <v>0.007552083333</v>
      </c>
      <c r="M43" s="100">
        <f t="shared" si="49"/>
        <v>0.01041666667</v>
      </c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</row>
    <row r="44" ht="15.75" customHeight="1">
      <c r="A44" s="73"/>
      <c r="B44" s="119" t="s">
        <v>165</v>
      </c>
      <c r="C44" s="149">
        <v>0.125</v>
      </c>
      <c r="D44" s="206"/>
      <c r="E44" s="226"/>
      <c r="F44" s="206"/>
      <c r="G44" s="206"/>
      <c r="H44" s="207"/>
      <c r="I44" s="74"/>
      <c r="J44" s="209">
        <f t="shared" ref="J44:M44" si="50">SUM(J45)</f>
        <v>0.018125</v>
      </c>
      <c r="K44" s="209">
        <f t="shared" si="50"/>
        <v>0.04625</v>
      </c>
      <c r="L44" s="209">
        <f t="shared" si="50"/>
        <v>0.090625</v>
      </c>
      <c r="M44" s="209">
        <f t="shared" si="50"/>
        <v>0.125</v>
      </c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</row>
    <row r="45" ht="15.75" customHeight="1">
      <c r="A45" s="73"/>
      <c r="B45" s="202" t="s">
        <v>61</v>
      </c>
      <c r="C45" s="152"/>
      <c r="D45" s="86" t="s">
        <v>111</v>
      </c>
      <c r="E45" s="89" t="s">
        <v>112</v>
      </c>
      <c r="F45" s="90" t="s">
        <v>148</v>
      </c>
      <c r="G45" s="90" t="s">
        <v>114</v>
      </c>
      <c r="H45" s="91" t="s">
        <v>193</v>
      </c>
      <c r="I45" s="74"/>
      <c r="J45" s="92">
        <f t="shared" ref="J45:M45" si="51">SUM(J46:J52)</f>
        <v>0.018125</v>
      </c>
      <c r="K45" s="92">
        <f t="shared" si="51"/>
        <v>0.04625</v>
      </c>
      <c r="L45" s="92">
        <f t="shared" si="51"/>
        <v>0.090625</v>
      </c>
      <c r="M45" s="92">
        <f t="shared" si="51"/>
        <v>0.125</v>
      </c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</row>
    <row r="46" ht="15.75" customHeight="1">
      <c r="A46" s="73"/>
      <c r="B46" s="174" t="s">
        <v>62</v>
      </c>
      <c r="C46" s="175"/>
      <c r="D46" s="252"/>
      <c r="E46" s="96">
        <f t="shared" ref="E46:E52" si="54">IF(D46="NA",0,IF(D46="N",0,IF(D46="L",J46,IF(D46="M",K46,IF(D46="G",L46,IF(D46="C",M46,IF(D46="",0,"ERROR")))))))</f>
        <v>0</v>
      </c>
      <c r="F46" s="97">
        <f t="shared" ref="F46:G46" si="52">SUM(E46:E52)</f>
        <v>0</v>
      </c>
      <c r="G46" s="98">
        <f t="shared" si="52"/>
        <v>0</v>
      </c>
      <c r="H46" s="99">
        <f>IF(G46&lt;C44/2,G46,C44)</f>
        <v>0</v>
      </c>
      <c r="I46" s="74"/>
      <c r="J46" s="100">
        <f t="shared" ref="J46:M46" si="53">(J3/8)/7</f>
        <v>0.002589285714</v>
      </c>
      <c r="K46" s="100">
        <f t="shared" si="53"/>
        <v>0.006607142857</v>
      </c>
      <c r="L46" s="100">
        <f t="shared" si="53"/>
        <v>0.01294642857</v>
      </c>
      <c r="M46" s="100">
        <f t="shared" si="53"/>
        <v>0.01785714286</v>
      </c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</row>
    <row r="47" ht="15.75" customHeight="1">
      <c r="A47" s="73"/>
      <c r="B47" s="182" t="s">
        <v>63</v>
      </c>
      <c r="C47" s="179"/>
      <c r="D47" s="254"/>
      <c r="E47" s="131">
        <f t="shared" si="54"/>
        <v>0</v>
      </c>
      <c r="F47" s="105"/>
      <c r="G47" s="106"/>
      <c r="H47" s="106"/>
      <c r="I47" s="74"/>
      <c r="J47" s="100">
        <f t="shared" ref="J47:M47" si="55">J46</f>
        <v>0.002589285714</v>
      </c>
      <c r="K47" s="100">
        <f t="shared" si="55"/>
        <v>0.006607142857</v>
      </c>
      <c r="L47" s="100">
        <f t="shared" si="55"/>
        <v>0.01294642857</v>
      </c>
      <c r="M47" s="100">
        <f t="shared" si="55"/>
        <v>0.01785714286</v>
      </c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</row>
    <row r="48" ht="15.75" customHeight="1">
      <c r="A48" s="73"/>
      <c r="B48" s="182" t="s">
        <v>166</v>
      </c>
      <c r="C48" s="179"/>
      <c r="D48" s="254"/>
      <c r="E48" s="131">
        <f t="shared" si="54"/>
        <v>0</v>
      </c>
      <c r="F48" s="105"/>
      <c r="G48" s="106"/>
      <c r="H48" s="106"/>
      <c r="I48" s="74"/>
      <c r="J48" s="100">
        <f t="shared" ref="J48:M48" si="56">J47</f>
        <v>0.002589285714</v>
      </c>
      <c r="K48" s="100">
        <f t="shared" si="56"/>
        <v>0.006607142857</v>
      </c>
      <c r="L48" s="100">
        <f t="shared" si="56"/>
        <v>0.01294642857</v>
      </c>
      <c r="M48" s="100">
        <f t="shared" si="56"/>
        <v>0.01785714286</v>
      </c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</row>
    <row r="49" ht="15.75" customHeight="1">
      <c r="A49" s="73"/>
      <c r="B49" s="182" t="s">
        <v>65</v>
      </c>
      <c r="C49" s="179"/>
      <c r="D49" s="254"/>
      <c r="E49" s="131">
        <f t="shared" si="54"/>
        <v>0</v>
      </c>
      <c r="F49" s="105"/>
      <c r="G49" s="106"/>
      <c r="H49" s="106"/>
      <c r="I49" s="74"/>
      <c r="J49" s="100">
        <f t="shared" ref="J49:M49" si="57">J48</f>
        <v>0.002589285714</v>
      </c>
      <c r="K49" s="100">
        <f t="shared" si="57"/>
        <v>0.006607142857</v>
      </c>
      <c r="L49" s="100">
        <f t="shared" si="57"/>
        <v>0.01294642857</v>
      </c>
      <c r="M49" s="100">
        <f t="shared" si="57"/>
        <v>0.01785714286</v>
      </c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</row>
    <row r="50" ht="15.75" customHeight="1">
      <c r="A50" s="73"/>
      <c r="B50" s="182" t="s">
        <v>66</v>
      </c>
      <c r="C50" s="179"/>
      <c r="D50" s="254"/>
      <c r="E50" s="131">
        <f t="shared" si="54"/>
        <v>0</v>
      </c>
      <c r="F50" s="105"/>
      <c r="G50" s="106"/>
      <c r="H50" s="106"/>
      <c r="I50" s="74"/>
      <c r="J50" s="100">
        <f t="shared" ref="J50:M50" si="58">J49</f>
        <v>0.002589285714</v>
      </c>
      <c r="K50" s="100">
        <f t="shared" si="58"/>
        <v>0.006607142857</v>
      </c>
      <c r="L50" s="100">
        <f t="shared" si="58"/>
        <v>0.01294642857</v>
      </c>
      <c r="M50" s="100">
        <f t="shared" si="58"/>
        <v>0.01785714286</v>
      </c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</row>
    <row r="51" ht="15.75" customHeight="1">
      <c r="A51" s="73"/>
      <c r="B51" s="182" t="s">
        <v>67</v>
      </c>
      <c r="C51" s="179"/>
      <c r="D51" s="254"/>
      <c r="E51" s="131">
        <f t="shared" si="54"/>
        <v>0</v>
      </c>
      <c r="F51" s="105"/>
      <c r="G51" s="106"/>
      <c r="H51" s="106"/>
      <c r="I51" s="74"/>
      <c r="J51" s="100">
        <f t="shared" ref="J51:M51" si="59">J50</f>
        <v>0.002589285714</v>
      </c>
      <c r="K51" s="100">
        <f t="shared" si="59"/>
        <v>0.006607142857</v>
      </c>
      <c r="L51" s="100">
        <f t="shared" si="59"/>
        <v>0.01294642857</v>
      </c>
      <c r="M51" s="100">
        <f t="shared" si="59"/>
        <v>0.01785714286</v>
      </c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</row>
    <row r="52" ht="15.75" customHeight="1">
      <c r="A52" s="73"/>
      <c r="B52" s="183" t="s">
        <v>68</v>
      </c>
      <c r="C52" s="184"/>
      <c r="D52" s="256"/>
      <c r="E52" s="132">
        <f t="shared" si="54"/>
        <v>0</v>
      </c>
      <c r="F52" s="133"/>
      <c r="G52" s="134"/>
      <c r="H52" s="134"/>
      <c r="I52" s="74"/>
      <c r="J52" s="100">
        <f t="shared" ref="J52:M52" si="60">J51</f>
        <v>0.002589285714</v>
      </c>
      <c r="K52" s="100">
        <f t="shared" si="60"/>
        <v>0.006607142857</v>
      </c>
      <c r="L52" s="100">
        <f t="shared" si="60"/>
        <v>0.01294642857</v>
      </c>
      <c r="M52" s="100">
        <f t="shared" si="60"/>
        <v>0.01785714286</v>
      </c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</row>
    <row r="53" ht="15.75" customHeight="1">
      <c r="A53" s="73"/>
      <c r="B53" s="119" t="s">
        <v>190</v>
      </c>
      <c r="C53" s="149">
        <v>0.125</v>
      </c>
      <c r="D53" s="206"/>
      <c r="E53" s="226"/>
      <c r="F53" s="206"/>
      <c r="G53" s="206"/>
      <c r="H53" s="207"/>
      <c r="I53" s="74"/>
      <c r="J53" s="209">
        <f t="shared" ref="J53:M53" si="61">SUM(J54,J57,J60)</f>
        <v>0.018125</v>
      </c>
      <c r="K53" s="209">
        <f t="shared" si="61"/>
        <v>0.04625</v>
      </c>
      <c r="L53" s="209">
        <f t="shared" si="61"/>
        <v>0.090625</v>
      </c>
      <c r="M53" s="209">
        <f t="shared" si="61"/>
        <v>0.125</v>
      </c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</row>
    <row r="54" ht="15.75" customHeight="1">
      <c r="A54" s="73"/>
      <c r="B54" s="202" t="s">
        <v>70</v>
      </c>
      <c r="C54" s="152"/>
      <c r="D54" s="86" t="s">
        <v>111</v>
      </c>
      <c r="E54" s="128" t="s">
        <v>112</v>
      </c>
      <c r="F54" s="90" t="s">
        <v>148</v>
      </c>
      <c r="G54" s="90" t="s">
        <v>114</v>
      </c>
      <c r="H54" s="91" t="s">
        <v>193</v>
      </c>
      <c r="I54" s="74"/>
      <c r="J54" s="92">
        <f t="shared" ref="J54:M54" si="62">(J3/8)/3</f>
        <v>0.006041666667</v>
      </c>
      <c r="K54" s="92">
        <f t="shared" si="62"/>
        <v>0.01541666667</v>
      </c>
      <c r="L54" s="92">
        <f t="shared" si="62"/>
        <v>0.03020833333</v>
      </c>
      <c r="M54" s="92">
        <f t="shared" si="62"/>
        <v>0.04166666667</v>
      </c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</row>
    <row r="55" ht="15.75" customHeight="1">
      <c r="A55" s="73"/>
      <c r="B55" s="270" t="s">
        <v>71</v>
      </c>
      <c r="C55" s="175"/>
      <c r="D55" s="252"/>
      <c r="E55" s="96">
        <f t="shared" ref="E55:E56" si="64">IF(D55="NA",0,IF(D55="N",0,IF(D55="L",J55,IF(D55="M",K55,IF(D55="G",L55,IF(D55="C",M55,IF(D55="",0,"ERROR")))))))</f>
        <v>0</v>
      </c>
      <c r="F55" s="97">
        <f>SUM(E55:E56)</f>
        <v>0</v>
      </c>
      <c r="G55" s="98">
        <f>IFERROR(__xludf.DUMMYFUNCTION("+F55+F58+F61"),0.0)</f>
        <v>0</v>
      </c>
      <c r="H55" s="99">
        <f>IF(G55&lt;C53/2,G55,C53)</f>
        <v>0</v>
      </c>
      <c r="I55" s="74"/>
      <c r="J55" s="100">
        <f t="shared" ref="J55:M55" si="63">J54/2</f>
        <v>0.003020833333</v>
      </c>
      <c r="K55" s="100">
        <f t="shared" si="63"/>
        <v>0.007708333333</v>
      </c>
      <c r="L55" s="100">
        <f t="shared" si="63"/>
        <v>0.01510416667</v>
      </c>
      <c r="M55" s="100">
        <f t="shared" si="63"/>
        <v>0.02083333333</v>
      </c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</row>
    <row r="56" ht="15.75" customHeight="1">
      <c r="A56" s="73"/>
      <c r="B56" s="230" t="s">
        <v>72</v>
      </c>
      <c r="C56" s="184"/>
      <c r="D56" s="256"/>
      <c r="E56" s="132">
        <f t="shared" si="64"/>
        <v>0</v>
      </c>
      <c r="F56" s="133"/>
      <c r="G56" s="106"/>
      <c r="H56" s="106"/>
      <c r="I56" s="74"/>
      <c r="J56" s="100">
        <f t="shared" ref="J56:M56" si="65">J55</f>
        <v>0.003020833333</v>
      </c>
      <c r="K56" s="100">
        <f t="shared" si="65"/>
        <v>0.007708333333</v>
      </c>
      <c r="L56" s="100">
        <f t="shared" si="65"/>
        <v>0.01510416667</v>
      </c>
      <c r="M56" s="100">
        <f t="shared" si="65"/>
        <v>0.02083333333</v>
      </c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</row>
    <row r="57" ht="15.75" customHeight="1">
      <c r="A57" s="73"/>
      <c r="B57" s="202" t="s">
        <v>73</v>
      </c>
      <c r="C57" s="152"/>
      <c r="D57" s="220" t="s">
        <v>111</v>
      </c>
      <c r="E57" s="222" t="s">
        <v>112</v>
      </c>
      <c r="F57" s="90" t="s">
        <v>148</v>
      </c>
      <c r="G57" s="106"/>
      <c r="H57" s="106"/>
      <c r="I57" s="74"/>
      <c r="J57" s="92">
        <f t="shared" ref="J57:M57" si="66">(J3/8)/3</f>
        <v>0.006041666667</v>
      </c>
      <c r="K57" s="92">
        <f t="shared" si="66"/>
        <v>0.01541666667</v>
      </c>
      <c r="L57" s="92">
        <f t="shared" si="66"/>
        <v>0.03020833333</v>
      </c>
      <c r="M57" s="92">
        <f t="shared" si="66"/>
        <v>0.04166666667</v>
      </c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</row>
    <row r="58" ht="15.75" customHeight="1">
      <c r="A58" s="73"/>
      <c r="B58" s="174" t="s">
        <v>74</v>
      </c>
      <c r="C58" s="175"/>
      <c r="D58" s="252"/>
      <c r="E58" s="96">
        <f t="shared" ref="E58:E59" si="68">IF(D58="NA",0,IF(D58="N",0,IF(D58="L",J58,IF(D58="M",K58,IF(D58="G",L58,IF(D58="C",M58,IF(D58="",0,"ERROR")))))))</f>
        <v>0</v>
      </c>
      <c r="F58" s="97">
        <f>SUM(E58:E59)</f>
        <v>0</v>
      </c>
      <c r="G58" s="106"/>
      <c r="H58" s="106"/>
      <c r="I58" s="74"/>
      <c r="J58" s="100">
        <f t="shared" ref="J58:M58" si="67">J57/2</f>
        <v>0.003020833333</v>
      </c>
      <c r="K58" s="100">
        <f t="shared" si="67"/>
        <v>0.007708333333</v>
      </c>
      <c r="L58" s="100">
        <f t="shared" si="67"/>
        <v>0.01510416667</v>
      </c>
      <c r="M58" s="100">
        <f t="shared" si="67"/>
        <v>0.02083333333</v>
      </c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</row>
    <row r="59" ht="15.75" customHeight="1">
      <c r="A59" s="73"/>
      <c r="B59" s="183" t="s">
        <v>75</v>
      </c>
      <c r="C59" s="184"/>
      <c r="D59" s="256"/>
      <c r="E59" s="219">
        <f t="shared" si="68"/>
        <v>0</v>
      </c>
      <c r="F59" s="133"/>
      <c r="G59" s="106"/>
      <c r="H59" s="106"/>
      <c r="I59" s="74"/>
      <c r="J59" s="100">
        <f t="shared" ref="J59:M59" si="69">J58</f>
        <v>0.003020833333</v>
      </c>
      <c r="K59" s="100">
        <f t="shared" si="69"/>
        <v>0.007708333333</v>
      </c>
      <c r="L59" s="100">
        <f t="shared" si="69"/>
        <v>0.01510416667</v>
      </c>
      <c r="M59" s="100">
        <f t="shared" si="69"/>
        <v>0.02083333333</v>
      </c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</row>
    <row r="60" ht="15.75" customHeight="1">
      <c r="A60" s="73"/>
      <c r="B60" s="202" t="s">
        <v>76</v>
      </c>
      <c r="C60" s="152"/>
      <c r="D60" s="237" t="s">
        <v>111</v>
      </c>
      <c r="E60" s="89" t="s">
        <v>112</v>
      </c>
      <c r="F60" s="90" t="s">
        <v>148</v>
      </c>
      <c r="G60" s="106"/>
      <c r="H60" s="106"/>
      <c r="I60" s="74"/>
      <c r="J60" s="92">
        <f t="shared" ref="J60:M60" si="70">(J3/8)/3</f>
        <v>0.006041666667</v>
      </c>
      <c r="K60" s="92">
        <f t="shared" si="70"/>
        <v>0.01541666667</v>
      </c>
      <c r="L60" s="92">
        <f t="shared" si="70"/>
        <v>0.03020833333</v>
      </c>
      <c r="M60" s="92">
        <f t="shared" si="70"/>
        <v>0.04166666667</v>
      </c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</row>
    <row r="61" ht="15.75" customHeight="1">
      <c r="A61" s="73"/>
      <c r="B61" s="174" t="s">
        <v>77</v>
      </c>
      <c r="C61" s="175"/>
      <c r="D61" s="252"/>
      <c r="E61" s="104">
        <f t="shared" ref="E61:E62" si="72">IF(D61="NA",0,IF(D61="N",0,IF(D61="L",J61,IF(D61="M",K61,IF(D61="G",L61,IF(D61="C",M61,IF(D61="",0,"ERROR")))))))</f>
        <v>0</v>
      </c>
      <c r="F61" s="97">
        <f>SUM(E61:E62)</f>
        <v>0</v>
      </c>
      <c r="G61" s="106"/>
      <c r="H61" s="106"/>
      <c r="I61" s="74"/>
      <c r="J61" s="100">
        <f t="shared" ref="J61:M61" si="71">J60/2</f>
        <v>0.003020833333</v>
      </c>
      <c r="K61" s="100">
        <f t="shared" si="71"/>
        <v>0.007708333333</v>
      </c>
      <c r="L61" s="100">
        <f t="shared" si="71"/>
        <v>0.01510416667</v>
      </c>
      <c r="M61" s="100">
        <f t="shared" si="71"/>
        <v>0.02083333333</v>
      </c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</row>
    <row r="62" ht="15.75" customHeight="1">
      <c r="A62" s="73"/>
      <c r="B62" s="183" t="s">
        <v>78</v>
      </c>
      <c r="C62" s="184"/>
      <c r="D62" s="256"/>
      <c r="E62" s="132">
        <f t="shared" si="72"/>
        <v>0</v>
      </c>
      <c r="F62" s="133"/>
      <c r="G62" s="134"/>
      <c r="H62" s="134"/>
      <c r="I62" s="74"/>
      <c r="J62" s="100">
        <f t="shared" ref="J62:M62" si="73">J61</f>
        <v>0.003020833333</v>
      </c>
      <c r="K62" s="100">
        <f t="shared" si="73"/>
        <v>0.007708333333</v>
      </c>
      <c r="L62" s="100">
        <f t="shared" si="73"/>
        <v>0.01510416667</v>
      </c>
      <c r="M62" s="100">
        <f t="shared" si="73"/>
        <v>0.02083333333</v>
      </c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</row>
    <row r="63" ht="15.75" customHeight="1">
      <c r="A63" s="73"/>
      <c r="B63" s="148" t="s">
        <v>181</v>
      </c>
      <c r="C63" s="149">
        <v>0.125</v>
      </c>
      <c r="D63" s="206"/>
      <c r="E63" s="226"/>
      <c r="F63" s="206"/>
      <c r="G63" s="206"/>
      <c r="H63" s="207"/>
      <c r="I63" s="74"/>
      <c r="J63" s="209">
        <f t="shared" ref="J63:M63" si="74">SUM(J64,J67)</f>
        <v>0.018125</v>
      </c>
      <c r="K63" s="209">
        <f t="shared" si="74"/>
        <v>0.04625</v>
      </c>
      <c r="L63" s="209">
        <f t="shared" si="74"/>
        <v>0.090625</v>
      </c>
      <c r="M63" s="209">
        <f t="shared" si="74"/>
        <v>0.125</v>
      </c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</row>
    <row r="64" ht="15.75" customHeight="1">
      <c r="A64" s="73"/>
      <c r="B64" s="202" t="s">
        <v>80</v>
      </c>
      <c r="C64" s="152"/>
      <c r="D64" s="88" t="s">
        <v>111</v>
      </c>
      <c r="E64" s="128" t="s">
        <v>112</v>
      </c>
      <c r="F64" s="90" t="s">
        <v>148</v>
      </c>
      <c r="G64" s="90" t="s">
        <v>114</v>
      </c>
      <c r="H64" s="91" t="s">
        <v>193</v>
      </c>
      <c r="I64" s="74"/>
      <c r="J64" s="92">
        <f t="shared" ref="J64:M64" si="75">(J3/8)/2</f>
        <v>0.0090625</v>
      </c>
      <c r="K64" s="92">
        <f t="shared" si="75"/>
        <v>0.023125</v>
      </c>
      <c r="L64" s="92">
        <f t="shared" si="75"/>
        <v>0.0453125</v>
      </c>
      <c r="M64" s="92">
        <f t="shared" si="75"/>
        <v>0.0625</v>
      </c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</row>
    <row r="65" ht="15.75" customHeight="1">
      <c r="A65" s="73"/>
      <c r="B65" s="174" t="s">
        <v>81</v>
      </c>
      <c r="C65" s="175"/>
      <c r="D65" s="252"/>
      <c r="E65" s="96">
        <f t="shared" ref="E65:E66" si="77">IF(D65="NA",0,IF(D65="N",0,IF(D65="L",J65,IF(D65="M",K65,IF(D65="G",L65,IF(D65="C",M65,IF(D65="",0,"ERROR")))))))</f>
        <v>0</v>
      </c>
      <c r="F65" s="97">
        <f>SUM(E65:E66)</f>
        <v>0</v>
      </c>
      <c r="G65" s="98">
        <f>IFERROR(__xludf.DUMMYFUNCTION("+F65+F68"),0.0)</f>
        <v>0</v>
      </c>
      <c r="H65" s="99">
        <f>IF(G65&lt;C63/2,G65,C63)</f>
        <v>0</v>
      </c>
      <c r="I65" s="100"/>
      <c r="J65" s="100">
        <f t="shared" ref="J65:M65" si="76">J64/2</f>
        <v>0.00453125</v>
      </c>
      <c r="K65" s="100">
        <f t="shared" si="76"/>
        <v>0.0115625</v>
      </c>
      <c r="L65" s="100">
        <f t="shared" si="76"/>
        <v>0.02265625</v>
      </c>
      <c r="M65" s="100">
        <f t="shared" si="76"/>
        <v>0.03125</v>
      </c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</row>
    <row r="66" ht="15.75" customHeight="1">
      <c r="A66" s="73"/>
      <c r="B66" s="183" t="s">
        <v>82</v>
      </c>
      <c r="C66" s="184"/>
      <c r="D66" s="256"/>
      <c r="E66" s="219">
        <f t="shared" si="77"/>
        <v>0</v>
      </c>
      <c r="F66" s="133"/>
      <c r="G66" s="106"/>
      <c r="H66" s="106"/>
      <c r="I66" s="74"/>
      <c r="J66" s="100">
        <f t="shared" ref="J66:L66" si="78">J65</f>
        <v>0.00453125</v>
      </c>
      <c r="K66" s="100">
        <f t="shared" si="78"/>
        <v>0.0115625</v>
      </c>
      <c r="L66" s="100">
        <f t="shared" si="78"/>
        <v>0.02265625</v>
      </c>
      <c r="M66" s="100">
        <v>0.03125</v>
      </c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</row>
    <row r="67" ht="15.75" customHeight="1">
      <c r="A67" s="73"/>
      <c r="B67" s="202" t="s">
        <v>83</v>
      </c>
      <c r="C67" s="152"/>
      <c r="D67" s="86" t="s">
        <v>111</v>
      </c>
      <c r="E67" s="89" t="s">
        <v>112</v>
      </c>
      <c r="F67" s="90" t="s">
        <v>148</v>
      </c>
      <c r="G67" s="106"/>
      <c r="H67" s="106"/>
      <c r="I67" s="74"/>
      <c r="J67" s="92">
        <f t="shared" ref="J67:M67" si="79">(J3/8)/2</f>
        <v>0.0090625</v>
      </c>
      <c r="K67" s="92">
        <f t="shared" si="79"/>
        <v>0.023125</v>
      </c>
      <c r="L67" s="92">
        <f t="shared" si="79"/>
        <v>0.0453125</v>
      </c>
      <c r="M67" s="92">
        <f t="shared" si="79"/>
        <v>0.0625</v>
      </c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</row>
    <row r="68" ht="15.75" customHeight="1">
      <c r="A68" s="73"/>
      <c r="B68" s="174" t="s">
        <v>84</v>
      </c>
      <c r="C68" s="175"/>
      <c r="D68" s="252"/>
      <c r="E68" s="104">
        <f t="shared" ref="E68:E72" si="81">IF(D68="NA",0,IF(D68="N",0,IF(D68="L",J68,IF(D68="M",K68,IF(D68="G",L68,IF(D68="C",M68,IF(D68="",0,"ERROR")))))))</f>
        <v>0</v>
      </c>
      <c r="F68" s="97">
        <f>SUM(E68:E72)</f>
        <v>0</v>
      </c>
      <c r="G68" s="106"/>
      <c r="H68" s="106"/>
      <c r="I68" s="74"/>
      <c r="J68" s="100">
        <f t="shared" ref="J68:M68" si="80">J67/5</f>
        <v>0.0018125</v>
      </c>
      <c r="K68" s="100">
        <f t="shared" si="80"/>
        <v>0.004625</v>
      </c>
      <c r="L68" s="100">
        <f t="shared" si="80"/>
        <v>0.0090625</v>
      </c>
      <c r="M68" s="100">
        <f t="shared" si="80"/>
        <v>0.0125</v>
      </c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</row>
    <row r="69" ht="15.75" customHeight="1">
      <c r="A69" s="73"/>
      <c r="B69" s="182" t="s">
        <v>85</v>
      </c>
      <c r="C69" s="179"/>
      <c r="D69" s="254"/>
      <c r="E69" s="131">
        <f t="shared" si="81"/>
        <v>0</v>
      </c>
      <c r="F69" s="105"/>
      <c r="G69" s="106"/>
      <c r="H69" s="106"/>
      <c r="I69" s="74"/>
      <c r="J69" s="100">
        <f t="shared" ref="J69:L69" si="82">J68</f>
        <v>0.0018125</v>
      </c>
      <c r="K69" s="100">
        <f t="shared" si="82"/>
        <v>0.004625</v>
      </c>
      <c r="L69" s="100">
        <f t="shared" si="82"/>
        <v>0.0090625</v>
      </c>
      <c r="M69" s="100">
        <v>0.0125</v>
      </c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</row>
    <row r="70" ht="15.75" customHeight="1">
      <c r="A70" s="73"/>
      <c r="B70" s="182" t="s">
        <v>86</v>
      </c>
      <c r="C70" s="179"/>
      <c r="D70" s="254"/>
      <c r="E70" s="131">
        <f t="shared" si="81"/>
        <v>0</v>
      </c>
      <c r="F70" s="105"/>
      <c r="G70" s="106"/>
      <c r="H70" s="106"/>
      <c r="I70" s="74"/>
      <c r="J70" s="100">
        <f t="shared" ref="J70:L70" si="83">J69</f>
        <v>0.0018125</v>
      </c>
      <c r="K70" s="100">
        <f t="shared" si="83"/>
        <v>0.004625</v>
      </c>
      <c r="L70" s="100">
        <f t="shared" si="83"/>
        <v>0.0090625</v>
      </c>
      <c r="M70" s="100">
        <v>0.0125</v>
      </c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</row>
    <row r="71" ht="15.75" customHeight="1">
      <c r="A71" s="73"/>
      <c r="B71" s="182" t="s">
        <v>87</v>
      </c>
      <c r="C71" s="179"/>
      <c r="D71" s="254"/>
      <c r="E71" s="131">
        <f t="shared" si="81"/>
        <v>0</v>
      </c>
      <c r="F71" s="105"/>
      <c r="G71" s="106"/>
      <c r="H71" s="106"/>
      <c r="I71" s="74"/>
      <c r="J71" s="100">
        <f t="shared" ref="J71:L71" si="84">J70</f>
        <v>0.0018125</v>
      </c>
      <c r="K71" s="100">
        <f t="shared" si="84"/>
        <v>0.004625</v>
      </c>
      <c r="L71" s="100">
        <f t="shared" si="84"/>
        <v>0.0090625</v>
      </c>
      <c r="M71" s="100">
        <v>0.0125</v>
      </c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</row>
    <row r="72" ht="15.75" customHeight="1">
      <c r="A72" s="73"/>
      <c r="B72" s="183" t="s">
        <v>88</v>
      </c>
      <c r="C72" s="184"/>
      <c r="D72" s="256"/>
      <c r="E72" s="132">
        <f t="shared" si="81"/>
        <v>0</v>
      </c>
      <c r="F72" s="133"/>
      <c r="G72" s="134"/>
      <c r="H72" s="134"/>
      <c r="I72" s="74"/>
      <c r="J72" s="100">
        <f t="shared" ref="J72:L72" si="85">J71</f>
        <v>0.0018125</v>
      </c>
      <c r="K72" s="100">
        <f t="shared" si="85"/>
        <v>0.004625</v>
      </c>
      <c r="L72" s="100">
        <f t="shared" si="85"/>
        <v>0.0090625</v>
      </c>
      <c r="M72" s="100">
        <v>0.0125</v>
      </c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</row>
    <row r="73" ht="15.75" customHeight="1">
      <c r="A73" s="73"/>
      <c r="B73" s="257" t="s">
        <v>182</v>
      </c>
      <c r="C73" s="149">
        <v>0.125</v>
      </c>
      <c r="D73" s="206"/>
      <c r="E73" s="226"/>
      <c r="F73" s="206"/>
      <c r="G73" s="206"/>
      <c r="H73" s="207"/>
      <c r="I73" s="74"/>
      <c r="J73" s="209">
        <f t="shared" ref="J73:M73" si="86">SUM(J74,J76)</f>
        <v>0.01208333333</v>
      </c>
      <c r="K73" s="209">
        <f t="shared" si="86"/>
        <v>0.03083333333</v>
      </c>
      <c r="L73" s="209">
        <f t="shared" si="86"/>
        <v>0.06041666667</v>
      </c>
      <c r="M73" s="209">
        <f t="shared" si="86"/>
        <v>0.125</v>
      </c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</row>
    <row r="74" ht="15.75" customHeight="1">
      <c r="A74" s="73"/>
      <c r="B74" s="202" t="s">
        <v>90</v>
      </c>
      <c r="C74" s="152"/>
      <c r="D74" s="86" t="s">
        <v>111</v>
      </c>
      <c r="E74" s="89" t="s">
        <v>112</v>
      </c>
      <c r="F74" s="90" t="s">
        <v>148</v>
      </c>
      <c r="G74" s="90" t="s">
        <v>114</v>
      </c>
      <c r="H74" s="91" t="s">
        <v>193</v>
      </c>
      <c r="I74" s="74"/>
      <c r="J74" s="92">
        <f t="shared" ref="J74:L74" si="87">(J3/8)/3</f>
        <v>0.006041666667</v>
      </c>
      <c r="K74" s="92">
        <f t="shared" si="87"/>
        <v>0.01541666667</v>
      </c>
      <c r="L74" s="92">
        <f t="shared" si="87"/>
        <v>0.03020833333</v>
      </c>
      <c r="M74" s="92">
        <f>(M3/8)/2</f>
        <v>0.0625</v>
      </c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</row>
    <row r="75" ht="15.75" customHeight="1">
      <c r="A75" s="73"/>
      <c r="B75" s="174" t="s">
        <v>92</v>
      </c>
      <c r="C75" s="175"/>
      <c r="D75" s="252"/>
      <c r="E75" s="104">
        <f>IF(D75="NA",0,IF(D75="N",0,IF(D75="L",J75,IF(D75="M",K75,IF(D75="G",L75,IF(D75="C",M75,IF(D75="",0,"ERROR")))))))</f>
        <v>0</v>
      </c>
      <c r="F75" s="271">
        <f>SUM(E75)</f>
        <v>0</v>
      </c>
      <c r="G75" s="98">
        <f>IFERROR(__xludf.DUMMYFUNCTION("+F75+F77"),0.0)</f>
        <v>0</v>
      </c>
      <c r="H75" s="99">
        <f>IF(G75&lt;C73/2,G75,C73)</f>
        <v>0</v>
      </c>
      <c r="I75" s="74"/>
      <c r="J75" s="100">
        <f t="shared" ref="J75:M75" si="88">J74</f>
        <v>0.006041666667</v>
      </c>
      <c r="K75" s="100">
        <f t="shared" si="88"/>
        <v>0.01541666667</v>
      </c>
      <c r="L75" s="100">
        <f t="shared" si="88"/>
        <v>0.03020833333</v>
      </c>
      <c r="M75" s="100">
        <f t="shared" si="88"/>
        <v>0.0625</v>
      </c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</row>
    <row r="76" ht="15.75" customHeight="1">
      <c r="A76" s="73"/>
      <c r="B76" s="202" t="s">
        <v>98</v>
      </c>
      <c r="C76" s="152"/>
      <c r="D76" s="220" t="s">
        <v>111</v>
      </c>
      <c r="E76" s="89" t="s">
        <v>112</v>
      </c>
      <c r="F76" s="90" t="s">
        <v>148</v>
      </c>
      <c r="G76" s="106"/>
      <c r="H76" s="106"/>
      <c r="I76" s="74"/>
      <c r="J76" s="92">
        <f t="shared" ref="J76:L76" si="89">(J3/8)/3</f>
        <v>0.006041666667</v>
      </c>
      <c r="K76" s="92">
        <f t="shared" si="89"/>
        <v>0.01541666667</v>
      </c>
      <c r="L76" s="92">
        <f t="shared" si="89"/>
        <v>0.03020833333</v>
      </c>
      <c r="M76" s="92">
        <f>(M3/8)/2</f>
        <v>0.0625</v>
      </c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</row>
    <row r="77" ht="15.75" customHeight="1">
      <c r="A77" s="73"/>
      <c r="B77" s="174" t="s">
        <v>99</v>
      </c>
      <c r="C77" s="175"/>
      <c r="D77" s="252"/>
      <c r="E77" s="104">
        <f t="shared" ref="E77:E79" si="91">IF(D77="NA",0,IF(D77="N",0,IF(D77="L",J77,IF(D77="M",K77,IF(D77="G",L77,IF(D77="C",M77,IF(D77="",0,"ERROR")))))))</f>
        <v>0</v>
      </c>
      <c r="F77" s="97">
        <f>SUM(E77:E79)</f>
        <v>0</v>
      </c>
      <c r="G77" s="106"/>
      <c r="H77" s="106"/>
      <c r="I77" s="74"/>
      <c r="J77" s="100">
        <f t="shared" ref="J77:M77" si="90">J76/3</f>
        <v>0.002013888889</v>
      </c>
      <c r="K77" s="100">
        <f t="shared" si="90"/>
        <v>0.005138888889</v>
      </c>
      <c r="L77" s="100">
        <f t="shared" si="90"/>
        <v>0.01006944444</v>
      </c>
      <c r="M77" s="100">
        <f t="shared" si="90"/>
        <v>0.02083333333</v>
      </c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</row>
    <row r="78" ht="15.75" customHeight="1">
      <c r="A78" s="73"/>
      <c r="B78" s="182" t="s">
        <v>100</v>
      </c>
      <c r="C78" s="179"/>
      <c r="D78" s="254"/>
      <c r="E78" s="131">
        <f t="shared" si="91"/>
        <v>0</v>
      </c>
      <c r="F78" s="105"/>
      <c r="G78" s="106"/>
      <c r="H78" s="106"/>
      <c r="I78" s="74"/>
      <c r="J78" s="100">
        <f t="shared" ref="J78:M78" si="92">J77</f>
        <v>0.002013888889</v>
      </c>
      <c r="K78" s="100">
        <f t="shared" si="92"/>
        <v>0.005138888889</v>
      </c>
      <c r="L78" s="100">
        <f t="shared" si="92"/>
        <v>0.01006944444</v>
      </c>
      <c r="M78" s="100">
        <f t="shared" si="92"/>
        <v>0.02083333333</v>
      </c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</row>
    <row r="79" ht="15.75" customHeight="1">
      <c r="A79" s="73"/>
      <c r="B79" s="183" t="s">
        <v>101</v>
      </c>
      <c r="C79" s="184"/>
      <c r="D79" s="256"/>
      <c r="E79" s="132">
        <f t="shared" si="91"/>
        <v>0</v>
      </c>
      <c r="F79" s="133"/>
      <c r="G79" s="134"/>
      <c r="H79" s="134"/>
      <c r="I79" s="74"/>
      <c r="J79" s="100">
        <f t="shared" ref="J79:M79" si="93">J78</f>
        <v>0.002013888889</v>
      </c>
      <c r="K79" s="100">
        <f t="shared" si="93"/>
        <v>0.005138888889</v>
      </c>
      <c r="L79" s="100">
        <f t="shared" si="93"/>
        <v>0.01006944444</v>
      </c>
      <c r="M79" s="100">
        <f t="shared" si="93"/>
        <v>0.02083333333</v>
      </c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</row>
    <row r="80" ht="15.75" customHeight="1">
      <c r="A80" s="73"/>
      <c r="B80" s="119" t="s">
        <v>191</v>
      </c>
      <c r="C80" s="149">
        <v>0.125</v>
      </c>
      <c r="D80" s="206"/>
      <c r="E80" s="226"/>
      <c r="F80" s="206"/>
      <c r="G80" s="206"/>
      <c r="H80" s="207"/>
      <c r="I80" s="74"/>
      <c r="J80" s="209">
        <f t="shared" ref="J80:M80" si="94">J81</f>
        <v>0.018125</v>
      </c>
      <c r="K80" s="209">
        <f t="shared" si="94"/>
        <v>0.04625</v>
      </c>
      <c r="L80" s="209">
        <f t="shared" si="94"/>
        <v>0.090625</v>
      </c>
      <c r="M80" s="209">
        <f t="shared" si="94"/>
        <v>0.125</v>
      </c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</row>
    <row r="81" ht="15.75" customHeight="1">
      <c r="A81" s="73"/>
      <c r="B81" s="202" t="s">
        <v>103</v>
      </c>
      <c r="C81" s="152"/>
      <c r="D81" s="86" t="s">
        <v>111</v>
      </c>
      <c r="E81" s="89" t="s">
        <v>112</v>
      </c>
      <c r="F81" s="90" t="s">
        <v>148</v>
      </c>
      <c r="G81" s="90" t="s">
        <v>114</v>
      </c>
      <c r="H81" s="91" t="s">
        <v>193</v>
      </c>
      <c r="I81" s="74"/>
      <c r="J81" s="92">
        <f t="shared" ref="J81:M81" si="95">J3/8</f>
        <v>0.018125</v>
      </c>
      <c r="K81" s="92">
        <f t="shared" si="95"/>
        <v>0.04625</v>
      </c>
      <c r="L81" s="92">
        <f t="shared" si="95"/>
        <v>0.090625</v>
      </c>
      <c r="M81" s="92">
        <f t="shared" si="95"/>
        <v>0.125</v>
      </c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</row>
    <row r="82" ht="15.75" customHeight="1">
      <c r="A82" s="73"/>
      <c r="B82" s="174" t="s">
        <v>104</v>
      </c>
      <c r="C82" s="175"/>
      <c r="D82" s="252"/>
      <c r="E82" s="104">
        <f t="shared" ref="E82:E86" si="98">IF(D82="NA",0,IF(D82="N",0,IF(D82="L",J82,IF(D82="M",K82,IF(D82="G",L82,IF(D82="C",M82,IF(D82="",0,"ERROR")))))))</f>
        <v>0</v>
      </c>
      <c r="F82" s="227">
        <f t="shared" ref="F82:G82" si="96">SUM(E82:E86)</f>
        <v>0</v>
      </c>
      <c r="G82" s="269">
        <f t="shared" si="96"/>
        <v>0</v>
      </c>
      <c r="H82" s="272">
        <f>IF(G82&lt;C80/2,G82,C80)</f>
        <v>0</v>
      </c>
      <c r="I82" s="74"/>
      <c r="J82" s="100">
        <f t="shared" ref="J82:M82" si="97">J81/5</f>
        <v>0.003625</v>
      </c>
      <c r="K82" s="100">
        <f t="shared" si="97"/>
        <v>0.00925</v>
      </c>
      <c r="L82" s="100">
        <f t="shared" si="97"/>
        <v>0.018125</v>
      </c>
      <c r="M82" s="100">
        <f t="shared" si="97"/>
        <v>0.025</v>
      </c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</row>
    <row r="83" ht="15.75" customHeight="1">
      <c r="A83" s="73"/>
      <c r="B83" s="182" t="s">
        <v>105</v>
      </c>
      <c r="C83" s="179"/>
      <c r="D83" s="254"/>
      <c r="E83" s="131">
        <f t="shared" si="98"/>
        <v>0</v>
      </c>
      <c r="F83" s="105"/>
      <c r="G83" s="106"/>
      <c r="H83" s="106"/>
      <c r="I83" s="74"/>
      <c r="J83" s="100">
        <f t="shared" ref="J83:M83" si="99">J82</f>
        <v>0.003625</v>
      </c>
      <c r="K83" s="100">
        <f t="shared" si="99"/>
        <v>0.00925</v>
      </c>
      <c r="L83" s="100">
        <f t="shared" si="99"/>
        <v>0.018125</v>
      </c>
      <c r="M83" s="100">
        <f t="shared" si="99"/>
        <v>0.025</v>
      </c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</row>
    <row r="84" ht="15.75" customHeight="1">
      <c r="A84" s="73"/>
      <c r="B84" s="182" t="s">
        <v>106</v>
      </c>
      <c r="C84" s="179"/>
      <c r="D84" s="254"/>
      <c r="E84" s="131">
        <f t="shared" si="98"/>
        <v>0</v>
      </c>
      <c r="F84" s="105"/>
      <c r="G84" s="106"/>
      <c r="H84" s="106"/>
      <c r="I84" s="74"/>
      <c r="J84" s="100">
        <f t="shared" ref="J84:M84" si="100">J83</f>
        <v>0.003625</v>
      </c>
      <c r="K84" s="100">
        <f t="shared" si="100"/>
        <v>0.00925</v>
      </c>
      <c r="L84" s="100">
        <f t="shared" si="100"/>
        <v>0.018125</v>
      </c>
      <c r="M84" s="100">
        <f t="shared" si="100"/>
        <v>0.025</v>
      </c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</row>
    <row r="85" ht="15.75" customHeight="1">
      <c r="A85" s="73"/>
      <c r="B85" s="182" t="s">
        <v>107</v>
      </c>
      <c r="C85" s="179"/>
      <c r="D85" s="254"/>
      <c r="E85" s="131">
        <f t="shared" si="98"/>
        <v>0</v>
      </c>
      <c r="F85" s="105"/>
      <c r="G85" s="106"/>
      <c r="H85" s="106"/>
      <c r="I85" s="74"/>
      <c r="J85" s="100">
        <f t="shared" ref="J85:M85" si="101">J84</f>
        <v>0.003625</v>
      </c>
      <c r="K85" s="100">
        <f t="shared" si="101"/>
        <v>0.00925</v>
      </c>
      <c r="L85" s="100">
        <f t="shared" si="101"/>
        <v>0.018125</v>
      </c>
      <c r="M85" s="100">
        <f t="shared" si="101"/>
        <v>0.025</v>
      </c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</row>
    <row r="86" ht="15.75" customHeight="1">
      <c r="A86" s="73"/>
      <c r="B86" s="183" t="s">
        <v>108</v>
      </c>
      <c r="C86" s="184"/>
      <c r="D86" s="256"/>
      <c r="E86" s="132">
        <f t="shared" si="98"/>
        <v>0</v>
      </c>
      <c r="F86" s="133"/>
      <c r="G86" s="134"/>
      <c r="H86" s="134"/>
      <c r="I86" s="74"/>
      <c r="J86" s="100">
        <f t="shared" ref="J86:M86" si="102">J85</f>
        <v>0.003625</v>
      </c>
      <c r="K86" s="100">
        <f t="shared" si="102"/>
        <v>0.00925</v>
      </c>
      <c r="L86" s="100">
        <f t="shared" si="102"/>
        <v>0.018125</v>
      </c>
      <c r="M86" s="100">
        <f t="shared" si="102"/>
        <v>0.025</v>
      </c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</row>
    <row r="87" ht="15.75" customHeight="1">
      <c r="A87" s="73"/>
      <c r="B87" s="73"/>
      <c r="C87" s="210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</row>
    <row r="88" ht="15.75" customHeight="1">
      <c r="A88" s="73"/>
      <c r="B88" s="136" t="s">
        <v>145</v>
      </c>
      <c r="C88" s="137"/>
      <c r="D88" s="137"/>
      <c r="E88" s="137"/>
      <c r="F88" s="137"/>
      <c r="G88" s="138"/>
      <c r="H88" s="139">
        <f>IFERROR(__xludf.DUMMYFUNCTION("+H82+H75+H65+H55+H46+H28+H13+H7"),0.0)</f>
        <v>0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</row>
    <row r="89" ht="15.75" customHeight="1">
      <c r="A89" s="73"/>
      <c r="B89" s="73"/>
      <c r="C89" s="210"/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</row>
    <row r="90" ht="15.75" customHeight="1">
      <c r="A90" s="73"/>
      <c r="B90" s="73"/>
      <c r="C90" s="210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</row>
    <row r="91" ht="15.75" customHeight="1">
      <c r="A91" s="73"/>
      <c r="B91" s="73"/>
      <c r="C91" s="210"/>
      <c r="D91" s="73"/>
      <c r="E91" s="73"/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</row>
    <row r="92" ht="15.75" customHeight="1">
      <c r="A92" s="73"/>
      <c r="B92" s="73"/>
      <c r="C92" s="210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</row>
    <row r="93" ht="15.75" customHeight="1">
      <c r="A93" s="73"/>
      <c r="B93" s="73"/>
      <c r="C93" s="210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</row>
    <row r="94" ht="15.75" customHeight="1">
      <c r="A94" s="73"/>
      <c r="B94" s="73"/>
      <c r="C94" s="210"/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</row>
    <row r="95" ht="15.75" customHeight="1">
      <c r="A95" s="73"/>
      <c r="B95" s="73"/>
      <c r="C95" s="210"/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</row>
    <row r="96" ht="15.75" customHeight="1">
      <c r="A96" s="73"/>
      <c r="B96" s="73"/>
      <c r="C96" s="210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</row>
    <row r="97" ht="15.75" customHeight="1">
      <c r="A97" s="73"/>
      <c r="B97" s="73"/>
      <c r="C97" s="210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</row>
    <row r="98" ht="15.75" customHeight="1">
      <c r="A98" s="73"/>
      <c r="B98" s="73"/>
      <c r="C98" s="210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</row>
    <row r="99" ht="15.75" customHeight="1">
      <c r="A99" s="73"/>
      <c r="B99" s="73"/>
      <c r="C99" s="210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</row>
    <row r="100" ht="15.75" customHeight="1">
      <c r="A100" s="73"/>
      <c r="B100" s="73"/>
      <c r="C100" s="210"/>
      <c r="D100" s="73"/>
      <c r="E100" s="73"/>
      <c r="F100" s="73"/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</row>
    <row r="101" ht="15.75" customHeight="1">
      <c r="A101" s="73"/>
      <c r="B101" s="73"/>
      <c r="C101" s="210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</row>
    <row r="102" ht="15.75" customHeight="1">
      <c r="A102" s="73"/>
      <c r="B102" s="73"/>
      <c r="C102" s="210"/>
      <c r="D102" s="73"/>
      <c r="E102" s="73"/>
      <c r="F102" s="73"/>
      <c r="G102" s="73"/>
      <c r="H102" s="73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</row>
    <row r="103" ht="15.75" customHeight="1">
      <c r="A103" s="73"/>
      <c r="B103" s="73"/>
      <c r="C103" s="210"/>
      <c r="D103" s="73"/>
      <c r="E103" s="73"/>
      <c r="F103" s="73"/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</row>
    <row r="104" ht="15.75" customHeight="1">
      <c r="A104" s="73"/>
      <c r="B104" s="73"/>
      <c r="C104" s="210"/>
      <c r="D104" s="73"/>
      <c r="E104" s="73"/>
      <c r="F104" s="73"/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</row>
    <row r="105" ht="15.75" customHeight="1">
      <c r="A105" s="73"/>
      <c r="B105" s="73"/>
      <c r="C105" s="210"/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</row>
    <row r="106" ht="15.75" customHeight="1">
      <c r="A106" s="73"/>
      <c r="B106" s="73"/>
      <c r="C106" s="210"/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</row>
    <row r="107" ht="15.75" customHeight="1">
      <c r="A107" s="73"/>
      <c r="B107" s="73"/>
      <c r="C107" s="210"/>
      <c r="D107" s="73"/>
      <c r="E107" s="73"/>
      <c r="F107" s="73"/>
      <c r="G107" s="73"/>
      <c r="H107" s="73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</row>
    <row r="108" ht="15.75" customHeight="1">
      <c r="A108" s="73"/>
      <c r="B108" s="73"/>
      <c r="C108" s="210"/>
      <c r="D108" s="73"/>
      <c r="E108" s="73"/>
      <c r="F108" s="73"/>
      <c r="G108" s="73"/>
      <c r="H108" s="73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</row>
    <row r="109" ht="15.75" customHeight="1">
      <c r="A109" s="73"/>
      <c r="B109" s="73"/>
      <c r="C109" s="210"/>
      <c r="D109" s="73"/>
      <c r="E109" s="73"/>
      <c r="F109" s="73"/>
      <c r="G109" s="73"/>
      <c r="H109" s="73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</row>
    <row r="110" ht="15.75" customHeight="1">
      <c r="A110" s="73"/>
      <c r="B110" s="73"/>
      <c r="C110" s="210"/>
      <c r="D110" s="73"/>
      <c r="E110" s="73"/>
      <c r="F110" s="73"/>
      <c r="G110" s="73"/>
      <c r="H110" s="73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</row>
    <row r="111" ht="15.75" customHeight="1">
      <c r="A111" s="73"/>
      <c r="B111" s="73"/>
      <c r="C111" s="210"/>
      <c r="D111" s="73"/>
      <c r="E111" s="73"/>
      <c r="F111" s="73"/>
      <c r="G111" s="73"/>
      <c r="H111" s="73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</row>
    <row r="112" ht="15.75" customHeight="1">
      <c r="A112" s="73"/>
      <c r="B112" s="73"/>
      <c r="C112" s="210"/>
      <c r="D112" s="73"/>
      <c r="E112" s="73"/>
      <c r="F112" s="73"/>
      <c r="G112" s="73"/>
      <c r="H112" s="73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</row>
    <row r="113" ht="15.75" customHeight="1">
      <c r="A113" s="73"/>
      <c r="B113" s="73"/>
      <c r="C113" s="210"/>
      <c r="D113" s="73"/>
      <c r="E113" s="73"/>
      <c r="F113" s="73"/>
      <c r="G113" s="73"/>
      <c r="H113" s="73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</row>
    <row r="114" ht="15.75" customHeight="1">
      <c r="A114" s="73"/>
      <c r="B114" s="73"/>
      <c r="C114" s="210"/>
      <c r="D114" s="73"/>
      <c r="E114" s="73"/>
      <c r="F114" s="73"/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</row>
    <row r="115" ht="15.75" customHeight="1">
      <c r="A115" s="73"/>
      <c r="B115" s="73"/>
      <c r="C115" s="210"/>
      <c r="D115" s="73"/>
      <c r="E115" s="73"/>
      <c r="F115" s="73"/>
      <c r="G115" s="73"/>
      <c r="H115" s="73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</row>
    <row r="116" ht="15.75" customHeight="1">
      <c r="A116" s="73"/>
      <c r="B116" s="73"/>
      <c r="C116" s="210"/>
      <c r="D116" s="73"/>
      <c r="E116" s="73"/>
      <c r="F116" s="73"/>
      <c r="G116" s="73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</row>
    <row r="117" ht="15.75" customHeight="1">
      <c r="A117" s="73"/>
      <c r="B117" s="73"/>
      <c r="C117" s="210"/>
      <c r="D117" s="73"/>
      <c r="E117" s="73"/>
      <c r="F117" s="73"/>
      <c r="G117" s="73"/>
      <c r="H117" s="73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</row>
    <row r="118" ht="15.75" customHeight="1">
      <c r="A118" s="73"/>
      <c r="B118" s="73"/>
      <c r="C118" s="210"/>
      <c r="D118" s="73"/>
      <c r="E118" s="73"/>
      <c r="F118" s="73"/>
      <c r="G118" s="73"/>
      <c r="H118" s="73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</row>
    <row r="119" ht="15.75" customHeight="1">
      <c r="A119" s="73"/>
      <c r="B119" s="73"/>
      <c r="C119" s="210"/>
      <c r="D119" s="73"/>
      <c r="E119" s="73"/>
      <c r="F119" s="73"/>
      <c r="G119" s="73"/>
      <c r="H119" s="73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</row>
    <row r="120" ht="15.75" customHeight="1">
      <c r="A120" s="73"/>
      <c r="B120" s="73"/>
      <c r="C120" s="210"/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</row>
    <row r="121" ht="15.75" customHeight="1">
      <c r="A121" s="73"/>
      <c r="B121" s="73"/>
      <c r="C121" s="210"/>
      <c r="D121" s="73"/>
      <c r="E121" s="73"/>
      <c r="F121" s="73"/>
      <c r="G121" s="73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</row>
    <row r="122" ht="15.75" customHeight="1">
      <c r="A122" s="73"/>
      <c r="B122" s="73"/>
      <c r="C122" s="210"/>
      <c r="D122" s="73"/>
      <c r="E122" s="73"/>
      <c r="F122" s="73"/>
      <c r="G122" s="7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</row>
    <row r="123" ht="15.75" customHeight="1">
      <c r="A123" s="73"/>
      <c r="B123" s="73"/>
      <c r="C123" s="210"/>
      <c r="D123" s="73"/>
      <c r="E123" s="73"/>
      <c r="F123" s="73"/>
      <c r="G123" s="73"/>
      <c r="H123" s="73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</row>
    <row r="124" ht="15.75" customHeight="1">
      <c r="A124" s="73"/>
      <c r="B124" s="73"/>
      <c r="C124" s="210"/>
      <c r="D124" s="73"/>
      <c r="E124" s="73"/>
      <c r="F124" s="73"/>
      <c r="G124" s="73"/>
      <c r="H124" s="73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</row>
    <row r="125" ht="15.75" customHeight="1">
      <c r="A125" s="73"/>
      <c r="B125" s="73"/>
      <c r="C125" s="210"/>
      <c r="D125" s="73"/>
      <c r="E125" s="73"/>
      <c r="F125" s="73"/>
      <c r="G125" s="73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</row>
    <row r="126" ht="15.75" customHeight="1">
      <c r="A126" s="73"/>
      <c r="B126" s="73"/>
      <c r="C126" s="210"/>
      <c r="D126" s="73"/>
      <c r="E126" s="73"/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</row>
    <row r="127" ht="15.75" customHeight="1">
      <c r="A127" s="73"/>
      <c r="B127" s="73"/>
      <c r="C127" s="210"/>
      <c r="D127" s="73"/>
      <c r="E127" s="73"/>
      <c r="F127" s="73"/>
      <c r="G127" s="73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</row>
    <row r="128" ht="15.75" customHeight="1">
      <c r="A128" s="73"/>
      <c r="B128" s="73"/>
      <c r="C128" s="210"/>
      <c r="D128" s="73"/>
      <c r="E128" s="73"/>
      <c r="F128" s="73"/>
      <c r="G128" s="73"/>
      <c r="H128" s="73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</row>
    <row r="129" ht="15.75" customHeight="1">
      <c r="A129" s="73"/>
      <c r="B129" s="73"/>
      <c r="C129" s="210"/>
      <c r="D129" s="73"/>
      <c r="E129" s="73"/>
      <c r="F129" s="73"/>
      <c r="G129" s="73"/>
      <c r="H129" s="73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</row>
    <row r="130" ht="15.75" customHeight="1">
      <c r="A130" s="73"/>
      <c r="B130" s="73"/>
      <c r="C130" s="210"/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</row>
    <row r="131" ht="15.75" customHeight="1">
      <c r="A131" s="73"/>
      <c r="B131" s="73"/>
      <c r="C131" s="210"/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</row>
    <row r="132" ht="15.75" customHeight="1">
      <c r="A132" s="73"/>
      <c r="B132" s="73"/>
      <c r="C132" s="210"/>
      <c r="D132" s="73"/>
      <c r="E132" s="73"/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</row>
    <row r="133" ht="15.75" customHeight="1">
      <c r="A133" s="73"/>
      <c r="B133" s="73"/>
      <c r="C133" s="210"/>
      <c r="D133" s="73"/>
      <c r="E133" s="73"/>
      <c r="F133" s="73"/>
      <c r="G133" s="73"/>
      <c r="H133" s="73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</row>
    <row r="134" ht="15.75" customHeight="1">
      <c r="A134" s="73"/>
      <c r="B134" s="73"/>
      <c r="C134" s="210"/>
      <c r="D134" s="73"/>
      <c r="E134" s="73"/>
      <c r="F134" s="73"/>
      <c r="G134" s="73"/>
      <c r="H134" s="73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</row>
    <row r="135" ht="15.75" customHeight="1">
      <c r="A135" s="73"/>
      <c r="B135" s="73"/>
      <c r="C135" s="210"/>
      <c r="D135" s="73"/>
      <c r="E135" s="73"/>
      <c r="F135" s="73"/>
      <c r="G135" s="73"/>
      <c r="H135" s="73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</row>
    <row r="136" ht="15.75" customHeight="1">
      <c r="A136" s="73"/>
      <c r="B136" s="73"/>
      <c r="C136" s="210"/>
      <c r="D136" s="73"/>
      <c r="E136" s="73"/>
      <c r="F136" s="73"/>
      <c r="G136" s="73"/>
      <c r="H136" s="73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</row>
    <row r="137" ht="15.75" customHeight="1">
      <c r="A137" s="73"/>
      <c r="B137" s="73"/>
      <c r="C137" s="210"/>
      <c r="D137" s="73"/>
      <c r="E137" s="73"/>
      <c r="F137" s="73"/>
      <c r="G137" s="73"/>
      <c r="H137" s="73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</row>
    <row r="138" ht="15.75" customHeight="1">
      <c r="A138" s="73"/>
      <c r="B138" s="73"/>
      <c r="C138" s="210"/>
      <c r="D138" s="73"/>
      <c r="E138" s="73"/>
      <c r="F138" s="73"/>
      <c r="G138" s="73"/>
      <c r="H138" s="73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</row>
    <row r="139" ht="15.75" customHeight="1">
      <c r="A139" s="73"/>
      <c r="B139" s="73"/>
      <c r="C139" s="210"/>
      <c r="D139" s="73"/>
      <c r="E139" s="73"/>
      <c r="F139" s="73"/>
      <c r="G139" s="73"/>
      <c r="H139" s="73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</row>
    <row r="140" ht="15.75" customHeight="1">
      <c r="A140" s="73"/>
      <c r="B140" s="73"/>
      <c r="C140" s="210"/>
      <c r="D140" s="73"/>
      <c r="E140" s="73"/>
      <c r="F140" s="73"/>
      <c r="G140" s="73"/>
      <c r="H140" s="73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</row>
    <row r="141" ht="15.75" customHeight="1">
      <c r="A141" s="73"/>
      <c r="B141" s="73"/>
      <c r="C141" s="210"/>
      <c r="D141" s="73"/>
      <c r="E141" s="73"/>
      <c r="F141" s="73"/>
      <c r="G141" s="73"/>
      <c r="H141" s="73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</row>
    <row r="142" ht="15.75" customHeight="1">
      <c r="A142" s="73"/>
      <c r="B142" s="73"/>
      <c r="C142" s="210"/>
      <c r="D142" s="73"/>
      <c r="E142" s="73"/>
      <c r="F142" s="73"/>
      <c r="G142" s="73"/>
      <c r="H142" s="73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</row>
    <row r="143" ht="15.75" customHeight="1">
      <c r="A143" s="73"/>
      <c r="B143" s="73"/>
      <c r="C143" s="210"/>
      <c r="D143" s="73"/>
      <c r="E143" s="73"/>
      <c r="F143" s="73"/>
      <c r="G143" s="73"/>
      <c r="H143" s="73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</row>
    <row r="144" ht="15.75" customHeight="1">
      <c r="A144" s="73"/>
      <c r="B144" s="73"/>
      <c r="C144" s="210"/>
      <c r="D144" s="73"/>
      <c r="E144" s="73"/>
      <c r="F144" s="73"/>
      <c r="G144" s="73"/>
      <c r="H144" s="73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</row>
    <row r="145" ht="15.75" customHeight="1">
      <c r="A145" s="73"/>
      <c r="B145" s="73"/>
      <c r="C145" s="210"/>
      <c r="D145" s="73"/>
      <c r="E145" s="73"/>
      <c r="F145" s="73"/>
      <c r="G145" s="73"/>
      <c r="H145" s="73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</row>
    <row r="146" ht="15.75" customHeight="1">
      <c r="A146" s="73"/>
      <c r="B146" s="73"/>
      <c r="C146" s="210"/>
      <c r="D146" s="73"/>
      <c r="E146" s="73"/>
      <c r="F146" s="73"/>
      <c r="G146" s="73"/>
      <c r="H146" s="73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</row>
    <row r="147" ht="15.75" customHeight="1">
      <c r="A147" s="73"/>
      <c r="B147" s="73"/>
      <c r="C147" s="210"/>
      <c r="D147" s="73"/>
      <c r="E147" s="73"/>
      <c r="F147" s="73"/>
      <c r="G147" s="73"/>
      <c r="H147" s="73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</row>
    <row r="148" ht="15.75" customHeight="1">
      <c r="A148" s="73"/>
      <c r="B148" s="73"/>
      <c r="C148" s="210"/>
      <c r="D148" s="73"/>
      <c r="E148" s="73"/>
      <c r="F148" s="73"/>
      <c r="G148" s="73"/>
      <c r="H148" s="73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</row>
    <row r="149" ht="15.75" customHeight="1">
      <c r="A149" s="73"/>
      <c r="B149" s="73"/>
      <c r="C149" s="210"/>
      <c r="D149" s="73"/>
      <c r="E149" s="73"/>
      <c r="F149" s="73"/>
      <c r="G149" s="73"/>
      <c r="H149" s="73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</row>
    <row r="150" ht="15.75" customHeight="1">
      <c r="A150" s="73"/>
      <c r="B150" s="73"/>
      <c r="C150" s="210"/>
      <c r="D150" s="73"/>
      <c r="E150" s="73"/>
      <c r="F150" s="73"/>
      <c r="G150" s="73"/>
      <c r="H150" s="73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</row>
    <row r="151" ht="15.75" customHeight="1">
      <c r="A151" s="73"/>
      <c r="B151" s="73"/>
      <c r="C151" s="210"/>
      <c r="D151" s="73"/>
      <c r="E151" s="73"/>
      <c r="F151" s="73"/>
      <c r="G151" s="73"/>
      <c r="H151" s="73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</row>
    <row r="152" ht="15.75" customHeight="1">
      <c r="A152" s="73"/>
      <c r="B152" s="73"/>
      <c r="C152" s="210"/>
      <c r="D152" s="73"/>
      <c r="E152" s="73"/>
      <c r="F152" s="73"/>
      <c r="G152" s="73"/>
      <c r="H152" s="73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</row>
    <row r="153" ht="15.75" customHeight="1">
      <c r="A153" s="73"/>
      <c r="B153" s="73"/>
      <c r="C153" s="210"/>
      <c r="D153" s="73"/>
      <c r="E153" s="73"/>
      <c r="F153" s="73"/>
      <c r="G153" s="73"/>
      <c r="H153" s="73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</row>
    <row r="154" ht="15.75" customHeight="1">
      <c r="A154" s="73"/>
      <c r="B154" s="73"/>
      <c r="C154" s="210"/>
      <c r="D154" s="73"/>
      <c r="E154" s="73"/>
      <c r="F154" s="73"/>
      <c r="G154" s="73"/>
      <c r="H154" s="73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</row>
    <row r="155" ht="15.75" customHeight="1">
      <c r="A155" s="73"/>
      <c r="B155" s="73"/>
      <c r="C155" s="210"/>
      <c r="D155" s="73"/>
      <c r="E155" s="73"/>
      <c r="F155" s="73"/>
      <c r="G155" s="73"/>
      <c r="H155" s="73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</row>
    <row r="156" ht="15.75" customHeight="1">
      <c r="A156" s="73"/>
      <c r="B156" s="73"/>
      <c r="C156" s="210"/>
      <c r="D156" s="73"/>
      <c r="E156" s="73"/>
      <c r="F156" s="73"/>
      <c r="G156" s="73"/>
      <c r="H156" s="73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</row>
    <row r="157" ht="15.75" customHeight="1">
      <c r="A157" s="73"/>
      <c r="B157" s="73"/>
      <c r="C157" s="210"/>
      <c r="D157" s="73"/>
      <c r="E157" s="73"/>
      <c r="F157" s="73"/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</row>
    <row r="158" ht="15.75" customHeight="1">
      <c r="A158" s="73"/>
      <c r="B158" s="73"/>
      <c r="C158" s="210"/>
      <c r="D158" s="73"/>
      <c r="E158" s="73"/>
      <c r="F158" s="73"/>
      <c r="G158" s="73"/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</row>
    <row r="159" ht="15.75" customHeight="1">
      <c r="A159" s="73"/>
      <c r="B159" s="73"/>
      <c r="C159" s="210"/>
      <c r="D159" s="73"/>
      <c r="E159" s="73"/>
      <c r="F159" s="73"/>
      <c r="G159" s="73"/>
      <c r="H159" s="73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</row>
    <row r="160" ht="15.75" customHeight="1">
      <c r="A160" s="73"/>
      <c r="B160" s="73"/>
      <c r="C160" s="210"/>
      <c r="D160" s="73"/>
      <c r="E160" s="73"/>
      <c r="F160" s="73"/>
      <c r="G160" s="73"/>
      <c r="H160" s="73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</row>
    <row r="161" ht="15.75" customHeight="1">
      <c r="A161" s="73"/>
      <c r="B161" s="73"/>
      <c r="C161" s="210"/>
      <c r="D161" s="73"/>
      <c r="E161" s="73"/>
      <c r="F161" s="73"/>
      <c r="G161" s="73"/>
      <c r="H161" s="73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</row>
    <row r="162" ht="15.75" customHeight="1">
      <c r="A162" s="73"/>
      <c r="B162" s="73"/>
      <c r="C162" s="210"/>
      <c r="D162" s="73"/>
      <c r="E162" s="73"/>
      <c r="F162" s="73"/>
      <c r="G162" s="73"/>
      <c r="H162" s="73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</row>
    <row r="163" ht="15.75" customHeight="1">
      <c r="A163" s="73"/>
      <c r="B163" s="73"/>
      <c r="C163" s="210"/>
      <c r="D163" s="73"/>
      <c r="E163" s="73"/>
      <c r="F163" s="73"/>
      <c r="G163" s="73"/>
      <c r="H163" s="73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</row>
    <row r="164" ht="15.75" customHeight="1">
      <c r="A164" s="73"/>
      <c r="B164" s="73"/>
      <c r="C164" s="210"/>
      <c r="D164" s="73"/>
      <c r="E164" s="73"/>
      <c r="F164" s="73"/>
      <c r="G164" s="73"/>
      <c r="H164" s="73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</row>
    <row r="165" ht="15.75" customHeight="1">
      <c r="A165" s="73"/>
      <c r="B165" s="73"/>
      <c r="C165" s="210"/>
      <c r="D165" s="73"/>
      <c r="E165" s="73"/>
      <c r="F165" s="73"/>
      <c r="G165" s="73"/>
      <c r="H165" s="73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</row>
    <row r="166" ht="15.75" customHeight="1">
      <c r="A166" s="73"/>
      <c r="B166" s="73"/>
      <c r="C166" s="210"/>
      <c r="D166" s="73"/>
      <c r="E166" s="73"/>
      <c r="F166" s="73"/>
      <c r="G166" s="73"/>
      <c r="H166" s="73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</row>
    <row r="167" ht="15.75" customHeight="1">
      <c r="A167" s="73"/>
      <c r="B167" s="73"/>
      <c r="C167" s="210"/>
      <c r="D167" s="73"/>
      <c r="E167" s="73"/>
      <c r="F167" s="73"/>
      <c r="G167" s="73"/>
      <c r="H167" s="73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</row>
    <row r="168" ht="15.75" customHeight="1">
      <c r="A168" s="73"/>
      <c r="B168" s="73"/>
      <c r="C168" s="210"/>
      <c r="D168" s="73"/>
      <c r="E168" s="73"/>
      <c r="F168" s="73"/>
      <c r="G168" s="73"/>
      <c r="H168" s="73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</row>
    <row r="169" ht="15.75" customHeight="1">
      <c r="A169" s="73"/>
      <c r="B169" s="73"/>
      <c r="C169" s="210"/>
      <c r="D169" s="73"/>
      <c r="E169" s="73"/>
      <c r="F169" s="73"/>
      <c r="G169" s="73"/>
      <c r="H169" s="73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</row>
    <row r="170" ht="15.75" customHeight="1">
      <c r="A170" s="73"/>
      <c r="B170" s="73"/>
      <c r="C170" s="210"/>
      <c r="D170" s="73"/>
      <c r="E170" s="73"/>
      <c r="F170" s="73"/>
      <c r="G170" s="73"/>
      <c r="H170" s="73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</row>
    <row r="171" ht="15.75" customHeight="1">
      <c r="A171" s="73"/>
      <c r="B171" s="73"/>
      <c r="C171" s="210"/>
      <c r="D171" s="73"/>
      <c r="E171" s="73"/>
      <c r="F171" s="73"/>
      <c r="G171" s="73"/>
      <c r="H171" s="73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</row>
    <row r="172" ht="15.75" customHeight="1">
      <c r="A172" s="73"/>
      <c r="B172" s="73"/>
      <c r="C172" s="210"/>
      <c r="D172" s="73"/>
      <c r="E172" s="73"/>
      <c r="F172" s="73"/>
      <c r="G172" s="73"/>
      <c r="H172" s="73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</row>
    <row r="173" ht="15.75" customHeight="1">
      <c r="A173" s="73"/>
      <c r="B173" s="73"/>
      <c r="C173" s="210"/>
      <c r="D173" s="73"/>
      <c r="E173" s="73"/>
      <c r="F173" s="73"/>
      <c r="G173" s="73"/>
      <c r="H173" s="73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</row>
    <row r="174" ht="15.75" customHeight="1">
      <c r="A174" s="73"/>
      <c r="B174" s="73"/>
      <c r="C174" s="210"/>
      <c r="D174" s="73"/>
      <c r="E174" s="73"/>
      <c r="F174" s="73"/>
      <c r="G174" s="73"/>
      <c r="H174" s="73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</row>
    <row r="175" ht="15.75" customHeight="1">
      <c r="A175" s="73"/>
      <c r="B175" s="73"/>
      <c r="C175" s="210"/>
      <c r="D175" s="73"/>
      <c r="E175" s="73"/>
      <c r="F175" s="73"/>
      <c r="G175" s="73"/>
      <c r="H175" s="73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</row>
    <row r="176" ht="15.75" customHeight="1">
      <c r="A176" s="73"/>
      <c r="B176" s="73"/>
      <c r="C176" s="210"/>
      <c r="D176" s="73"/>
      <c r="E176" s="73"/>
      <c r="F176" s="73"/>
      <c r="G176" s="73"/>
      <c r="H176" s="73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</row>
    <row r="177" ht="15.75" customHeight="1">
      <c r="A177" s="73"/>
      <c r="B177" s="73"/>
      <c r="C177" s="210"/>
      <c r="D177" s="73"/>
      <c r="E177" s="73"/>
      <c r="F177" s="73"/>
      <c r="G177" s="73"/>
      <c r="H177" s="73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</row>
    <row r="178" ht="15.75" customHeight="1">
      <c r="A178" s="73"/>
      <c r="B178" s="73"/>
      <c r="C178" s="210"/>
      <c r="D178" s="73"/>
      <c r="E178" s="73"/>
      <c r="F178" s="73"/>
      <c r="G178" s="73"/>
      <c r="H178" s="73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</row>
    <row r="179" ht="15.75" customHeight="1">
      <c r="A179" s="73"/>
      <c r="B179" s="73"/>
      <c r="C179" s="210"/>
      <c r="D179" s="73"/>
      <c r="E179" s="73"/>
      <c r="F179" s="73"/>
      <c r="G179" s="73"/>
      <c r="H179" s="73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</row>
    <row r="180" ht="15.75" customHeight="1">
      <c r="A180" s="73"/>
      <c r="B180" s="73"/>
      <c r="C180" s="210"/>
      <c r="D180" s="73"/>
      <c r="E180" s="73"/>
      <c r="F180" s="73"/>
      <c r="G180" s="73"/>
      <c r="H180" s="73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</row>
    <row r="181" ht="15.75" customHeight="1">
      <c r="A181" s="73"/>
      <c r="B181" s="73"/>
      <c r="C181" s="210"/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</row>
    <row r="182" ht="15.75" customHeight="1">
      <c r="A182" s="73"/>
      <c r="B182" s="73"/>
      <c r="C182" s="210"/>
      <c r="D182" s="73"/>
      <c r="E182" s="73"/>
      <c r="F182" s="73"/>
      <c r="G182" s="73"/>
      <c r="H182" s="73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</row>
    <row r="183" ht="15.75" customHeight="1">
      <c r="A183" s="73"/>
      <c r="B183" s="73"/>
      <c r="C183" s="210"/>
      <c r="D183" s="73"/>
      <c r="E183" s="73"/>
      <c r="F183" s="73"/>
      <c r="G183" s="73"/>
      <c r="H183" s="73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</row>
    <row r="184" ht="15.75" customHeight="1">
      <c r="A184" s="73"/>
      <c r="B184" s="73"/>
      <c r="C184" s="210"/>
      <c r="D184" s="73"/>
      <c r="E184" s="73"/>
      <c r="F184" s="73"/>
      <c r="G184" s="73"/>
      <c r="H184" s="73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</row>
    <row r="185" ht="15.75" customHeight="1">
      <c r="A185" s="73"/>
      <c r="B185" s="73"/>
      <c r="C185" s="210"/>
      <c r="D185" s="73"/>
      <c r="E185" s="73"/>
      <c r="F185" s="73"/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</row>
    <row r="186" ht="15.75" customHeight="1">
      <c r="A186" s="73"/>
      <c r="B186" s="73"/>
      <c r="C186" s="210"/>
      <c r="D186" s="73"/>
      <c r="E186" s="73"/>
      <c r="F186" s="73"/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</row>
    <row r="187" ht="15.75" customHeight="1">
      <c r="A187" s="73"/>
      <c r="B187" s="73"/>
      <c r="C187" s="210"/>
      <c r="D187" s="73"/>
      <c r="E187" s="73"/>
      <c r="F187" s="73"/>
      <c r="G187" s="73"/>
      <c r="H187" s="73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</row>
    <row r="188" ht="15.75" customHeight="1">
      <c r="A188" s="73"/>
      <c r="B188" s="73"/>
      <c r="C188" s="210"/>
      <c r="D188" s="73"/>
      <c r="E188" s="73"/>
      <c r="F188" s="73"/>
      <c r="G188" s="73"/>
      <c r="H188" s="73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</row>
    <row r="189" ht="15.75" customHeight="1">
      <c r="A189" s="73"/>
      <c r="B189" s="73"/>
      <c r="C189" s="210"/>
      <c r="D189" s="73"/>
      <c r="E189" s="73"/>
      <c r="F189" s="73"/>
      <c r="G189" s="73"/>
      <c r="H189" s="73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</row>
    <row r="190" ht="15.75" customHeight="1">
      <c r="A190" s="73"/>
      <c r="B190" s="73"/>
      <c r="C190" s="210"/>
      <c r="D190" s="73"/>
      <c r="E190" s="73"/>
      <c r="F190" s="73"/>
      <c r="G190" s="73"/>
      <c r="H190" s="73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</row>
    <row r="191" ht="15.75" customHeight="1">
      <c r="A191" s="73"/>
      <c r="B191" s="73"/>
      <c r="C191" s="210"/>
      <c r="D191" s="73"/>
      <c r="E191" s="73"/>
      <c r="F191" s="73"/>
      <c r="G191" s="73"/>
      <c r="H191" s="73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</row>
    <row r="192" ht="15.75" customHeight="1">
      <c r="A192" s="73"/>
      <c r="B192" s="73"/>
      <c r="C192" s="210"/>
      <c r="D192" s="73"/>
      <c r="E192" s="73"/>
      <c r="F192" s="73"/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</row>
    <row r="193" ht="15.75" customHeight="1">
      <c r="A193" s="73"/>
      <c r="B193" s="73"/>
      <c r="C193" s="210"/>
      <c r="D193" s="73"/>
      <c r="E193" s="73"/>
      <c r="F193" s="73"/>
      <c r="G193" s="73"/>
      <c r="H193" s="73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</row>
    <row r="194" ht="15.75" customHeight="1">
      <c r="A194" s="73"/>
      <c r="B194" s="73"/>
      <c r="C194" s="210"/>
      <c r="D194" s="73"/>
      <c r="E194" s="73"/>
      <c r="F194" s="73"/>
      <c r="G194" s="73"/>
      <c r="H194" s="73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</row>
    <row r="195" ht="15.75" customHeight="1">
      <c r="A195" s="73"/>
      <c r="B195" s="73"/>
      <c r="C195" s="210"/>
      <c r="D195" s="73"/>
      <c r="E195" s="73"/>
      <c r="F195" s="73"/>
      <c r="G195" s="73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</row>
    <row r="196" ht="15.75" customHeight="1">
      <c r="A196" s="73"/>
      <c r="B196" s="73"/>
      <c r="C196" s="210"/>
      <c r="D196" s="73"/>
      <c r="E196" s="73"/>
      <c r="F196" s="73"/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</row>
    <row r="197" ht="15.75" customHeight="1">
      <c r="A197" s="73"/>
      <c r="B197" s="73"/>
      <c r="C197" s="210"/>
      <c r="D197" s="73"/>
      <c r="E197" s="73"/>
      <c r="F197" s="73"/>
      <c r="G197" s="73"/>
      <c r="H197" s="73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</row>
    <row r="198" ht="15.75" customHeight="1">
      <c r="A198" s="73"/>
      <c r="B198" s="73"/>
      <c r="C198" s="210"/>
      <c r="D198" s="73"/>
      <c r="E198" s="73"/>
      <c r="F198" s="73"/>
      <c r="G198" s="73"/>
      <c r="H198" s="73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</row>
    <row r="199" ht="15.75" customHeight="1">
      <c r="A199" s="73"/>
      <c r="B199" s="73"/>
      <c r="C199" s="210"/>
      <c r="D199" s="73"/>
      <c r="E199" s="73"/>
      <c r="F199" s="73"/>
      <c r="G199" s="73"/>
      <c r="H199" s="73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</row>
    <row r="200" ht="15.75" customHeight="1">
      <c r="A200" s="73"/>
      <c r="B200" s="73"/>
      <c r="C200" s="210"/>
      <c r="D200" s="73"/>
      <c r="E200" s="73"/>
      <c r="F200" s="73"/>
      <c r="G200" s="73"/>
      <c r="H200" s="73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</row>
    <row r="201" ht="15.75" customHeight="1">
      <c r="A201" s="73"/>
      <c r="B201" s="73"/>
      <c r="C201" s="210"/>
      <c r="D201" s="73"/>
      <c r="E201" s="73"/>
      <c r="F201" s="73"/>
      <c r="G201" s="73"/>
      <c r="H201" s="73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</row>
    <row r="202" ht="15.75" customHeight="1">
      <c r="A202" s="73"/>
      <c r="B202" s="73"/>
      <c r="C202" s="210"/>
      <c r="D202" s="73"/>
      <c r="E202" s="73"/>
      <c r="F202" s="73"/>
      <c r="G202" s="73"/>
      <c r="H202" s="73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</row>
    <row r="203" ht="15.75" customHeight="1">
      <c r="A203" s="73"/>
      <c r="B203" s="73"/>
      <c r="C203" s="210"/>
      <c r="D203" s="73"/>
      <c r="E203" s="73"/>
      <c r="F203" s="73"/>
      <c r="G203" s="73"/>
      <c r="H203" s="73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</row>
    <row r="204" ht="15.75" customHeight="1">
      <c r="A204" s="73"/>
      <c r="B204" s="73"/>
      <c r="C204" s="210"/>
      <c r="D204" s="73"/>
      <c r="E204" s="73"/>
      <c r="F204" s="73"/>
      <c r="G204" s="73"/>
      <c r="H204" s="73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</row>
    <row r="205" ht="15.75" customHeight="1">
      <c r="A205" s="73"/>
      <c r="B205" s="73"/>
      <c r="C205" s="210"/>
      <c r="D205" s="73"/>
      <c r="E205" s="73"/>
      <c r="F205" s="73"/>
      <c r="G205" s="73"/>
      <c r="H205" s="73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</row>
    <row r="206" ht="15.75" customHeight="1">
      <c r="A206" s="73"/>
      <c r="B206" s="73"/>
      <c r="C206" s="210"/>
      <c r="D206" s="73"/>
      <c r="E206" s="73"/>
      <c r="F206" s="73"/>
      <c r="G206" s="73"/>
      <c r="H206" s="73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</row>
    <row r="207" ht="15.75" customHeight="1">
      <c r="A207" s="73"/>
      <c r="B207" s="73"/>
      <c r="C207" s="210"/>
      <c r="D207" s="73"/>
      <c r="E207" s="73"/>
      <c r="F207" s="73"/>
      <c r="G207" s="73"/>
      <c r="H207" s="73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</row>
    <row r="208" ht="15.75" customHeight="1">
      <c r="A208" s="73"/>
      <c r="B208" s="73"/>
      <c r="C208" s="210"/>
      <c r="D208" s="73"/>
      <c r="E208" s="73"/>
      <c r="F208" s="73"/>
      <c r="G208" s="73"/>
      <c r="H208" s="73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</row>
    <row r="209" ht="15.75" customHeight="1">
      <c r="A209" s="73"/>
      <c r="B209" s="73"/>
      <c r="C209" s="210"/>
      <c r="D209" s="73"/>
      <c r="E209" s="73"/>
      <c r="F209" s="73"/>
      <c r="G209" s="73"/>
      <c r="H209" s="73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</row>
    <row r="210" ht="15.75" customHeight="1">
      <c r="A210" s="73"/>
      <c r="B210" s="73"/>
      <c r="C210" s="210"/>
      <c r="D210" s="73"/>
      <c r="E210" s="73"/>
      <c r="F210" s="73"/>
      <c r="G210" s="73"/>
      <c r="H210" s="73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</row>
    <row r="211" ht="15.75" customHeight="1">
      <c r="A211" s="73"/>
      <c r="B211" s="73"/>
      <c r="C211" s="210"/>
      <c r="D211" s="73"/>
      <c r="E211" s="73"/>
      <c r="F211" s="73"/>
      <c r="G211" s="73"/>
      <c r="H211" s="73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</row>
    <row r="212" ht="15.75" customHeight="1">
      <c r="A212" s="73"/>
      <c r="B212" s="73"/>
      <c r="C212" s="210"/>
      <c r="D212" s="73"/>
      <c r="E212" s="73"/>
      <c r="F212" s="73"/>
      <c r="G212" s="73"/>
      <c r="H212" s="73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</row>
    <row r="213" ht="15.75" customHeight="1">
      <c r="A213" s="73"/>
      <c r="B213" s="73"/>
      <c r="C213" s="210"/>
      <c r="D213" s="73"/>
      <c r="E213" s="73"/>
      <c r="F213" s="73"/>
      <c r="G213" s="73"/>
      <c r="H213" s="73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</row>
    <row r="214" ht="15.75" customHeight="1">
      <c r="A214" s="73"/>
      <c r="B214" s="73"/>
      <c r="C214" s="210"/>
      <c r="D214" s="73"/>
      <c r="E214" s="73"/>
      <c r="F214" s="73"/>
      <c r="G214" s="73"/>
      <c r="H214" s="73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</row>
    <row r="215" ht="15.75" customHeight="1">
      <c r="A215" s="73"/>
      <c r="B215" s="73"/>
      <c r="C215" s="210"/>
      <c r="D215" s="73"/>
      <c r="E215" s="73"/>
      <c r="F215" s="73"/>
      <c r="G215" s="73"/>
      <c r="H215" s="73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</row>
    <row r="216" ht="15.75" customHeight="1">
      <c r="A216" s="73"/>
      <c r="B216" s="73"/>
      <c r="C216" s="210"/>
      <c r="D216" s="73"/>
      <c r="E216" s="73"/>
      <c r="F216" s="73"/>
      <c r="G216" s="73"/>
      <c r="H216" s="73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</row>
    <row r="217" ht="15.75" customHeight="1">
      <c r="A217" s="73"/>
      <c r="B217" s="73"/>
      <c r="C217" s="210"/>
      <c r="D217" s="73"/>
      <c r="E217" s="73"/>
      <c r="F217" s="73"/>
      <c r="G217" s="73"/>
      <c r="H217" s="73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</row>
    <row r="218" ht="15.75" customHeight="1">
      <c r="A218" s="73"/>
      <c r="B218" s="73"/>
      <c r="C218" s="210"/>
      <c r="D218" s="73"/>
      <c r="E218" s="73"/>
      <c r="F218" s="73"/>
      <c r="G218" s="73"/>
      <c r="H218" s="73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</row>
    <row r="219" ht="15.75" customHeight="1">
      <c r="A219" s="73"/>
      <c r="B219" s="73"/>
      <c r="C219" s="210"/>
      <c r="D219" s="73"/>
      <c r="E219" s="73"/>
      <c r="F219" s="73"/>
      <c r="G219" s="73"/>
      <c r="H219" s="73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</row>
    <row r="220" ht="15.75" customHeight="1">
      <c r="A220" s="73"/>
      <c r="B220" s="73"/>
      <c r="C220" s="210"/>
      <c r="D220" s="73"/>
      <c r="E220" s="73"/>
      <c r="F220" s="73"/>
      <c r="G220" s="73"/>
      <c r="H220" s="73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</row>
    <row r="221" ht="15.75" customHeight="1">
      <c r="A221" s="73"/>
      <c r="B221" s="73"/>
      <c r="C221" s="210"/>
      <c r="D221" s="73"/>
      <c r="E221" s="73"/>
      <c r="F221" s="73"/>
      <c r="G221" s="73"/>
      <c r="H221" s="73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</row>
    <row r="222" ht="15.75" customHeight="1">
      <c r="A222" s="73"/>
      <c r="B222" s="73"/>
      <c r="C222" s="210"/>
      <c r="D222" s="73"/>
      <c r="E222" s="73"/>
      <c r="F222" s="73"/>
      <c r="G222" s="73"/>
      <c r="H222" s="73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</row>
    <row r="223" ht="15.75" customHeight="1">
      <c r="A223" s="73"/>
      <c r="B223" s="73"/>
      <c r="C223" s="210"/>
      <c r="D223" s="73"/>
      <c r="E223" s="73"/>
      <c r="F223" s="73"/>
      <c r="G223" s="73"/>
      <c r="H223" s="73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</row>
    <row r="224" ht="15.75" customHeight="1">
      <c r="A224" s="73"/>
      <c r="B224" s="73"/>
      <c r="C224" s="210"/>
      <c r="D224" s="73"/>
      <c r="E224" s="73"/>
      <c r="F224" s="73"/>
      <c r="G224" s="73"/>
      <c r="H224" s="73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</row>
    <row r="225" ht="15.75" customHeight="1">
      <c r="A225" s="73"/>
      <c r="B225" s="73"/>
      <c r="C225" s="210"/>
      <c r="D225" s="73"/>
      <c r="E225" s="73"/>
      <c r="F225" s="73"/>
      <c r="G225" s="73"/>
      <c r="H225" s="73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</row>
    <row r="226" ht="15.75" customHeight="1">
      <c r="A226" s="73"/>
      <c r="B226" s="73"/>
      <c r="C226" s="210"/>
      <c r="D226" s="73"/>
      <c r="E226" s="73"/>
      <c r="F226" s="73"/>
      <c r="G226" s="73"/>
      <c r="H226" s="73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</row>
    <row r="227" ht="15.75" customHeight="1">
      <c r="A227" s="73"/>
      <c r="B227" s="73"/>
      <c r="C227" s="210"/>
      <c r="D227" s="73"/>
      <c r="E227" s="73"/>
      <c r="F227" s="73"/>
      <c r="G227" s="73"/>
      <c r="H227" s="73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</row>
    <row r="228" ht="15.75" customHeight="1">
      <c r="A228" s="73"/>
      <c r="B228" s="73"/>
      <c r="C228" s="210"/>
      <c r="D228" s="73"/>
      <c r="E228" s="73"/>
      <c r="F228" s="73"/>
      <c r="G228" s="73"/>
      <c r="H228" s="73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</row>
    <row r="229" ht="15.75" customHeight="1">
      <c r="A229" s="73"/>
      <c r="B229" s="73"/>
      <c r="C229" s="210"/>
      <c r="D229" s="73"/>
      <c r="E229" s="73"/>
      <c r="F229" s="73"/>
      <c r="G229" s="73"/>
      <c r="H229" s="73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</row>
    <row r="230" ht="15.75" customHeight="1">
      <c r="A230" s="73"/>
      <c r="B230" s="73"/>
      <c r="C230" s="210"/>
      <c r="D230" s="73"/>
      <c r="E230" s="73"/>
      <c r="F230" s="73"/>
      <c r="G230" s="73"/>
      <c r="H230" s="73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</row>
    <row r="231" ht="15.75" customHeight="1">
      <c r="A231" s="73"/>
      <c r="B231" s="73"/>
      <c r="C231" s="210"/>
      <c r="D231" s="73"/>
      <c r="E231" s="73"/>
      <c r="F231" s="73"/>
      <c r="G231" s="73"/>
      <c r="H231" s="73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</row>
    <row r="232" ht="15.75" customHeight="1">
      <c r="A232" s="73"/>
      <c r="B232" s="73"/>
      <c r="C232" s="210"/>
      <c r="D232" s="73"/>
      <c r="E232" s="73"/>
      <c r="F232" s="73"/>
      <c r="G232" s="73"/>
      <c r="H232" s="73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</row>
    <row r="233" ht="15.75" customHeight="1">
      <c r="A233" s="73"/>
      <c r="B233" s="73"/>
      <c r="C233" s="210"/>
      <c r="D233" s="73"/>
      <c r="E233" s="73"/>
      <c r="F233" s="73"/>
      <c r="G233" s="73"/>
      <c r="H233" s="73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</row>
    <row r="234" ht="15.75" customHeight="1">
      <c r="A234" s="73"/>
      <c r="B234" s="73"/>
      <c r="C234" s="210"/>
      <c r="D234" s="73"/>
      <c r="E234" s="73"/>
      <c r="F234" s="73"/>
      <c r="G234" s="73"/>
      <c r="H234" s="73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</row>
    <row r="235" ht="15.75" customHeight="1">
      <c r="A235" s="73"/>
      <c r="B235" s="73"/>
      <c r="C235" s="210"/>
      <c r="D235" s="73"/>
      <c r="E235" s="73"/>
      <c r="F235" s="73"/>
      <c r="G235" s="73"/>
      <c r="H235" s="73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</row>
    <row r="236" ht="15.75" customHeight="1">
      <c r="A236" s="73"/>
      <c r="B236" s="73"/>
      <c r="C236" s="210"/>
      <c r="D236" s="73"/>
      <c r="E236" s="73"/>
      <c r="F236" s="73"/>
      <c r="G236" s="73"/>
      <c r="H236" s="73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</row>
    <row r="237" ht="15.75" customHeight="1">
      <c r="A237" s="73"/>
      <c r="B237" s="73"/>
      <c r="C237" s="210"/>
      <c r="D237" s="73"/>
      <c r="E237" s="73"/>
      <c r="F237" s="73"/>
      <c r="G237" s="73"/>
      <c r="H237" s="73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</row>
    <row r="238" ht="15.75" customHeight="1">
      <c r="A238" s="73"/>
      <c r="B238" s="73"/>
      <c r="C238" s="210"/>
      <c r="D238" s="73"/>
      <c r="E238" s="73"/>
      <c r="F238" s="73"/>
      <c r="G238" s="73"/>
      <c r="H238" s="73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</row>
    <row r="239" ht="15.75" customHeight="1">
      <c r="A239" s="73"/>
      <c r="B239" s="73"/>
      <c r="C239" s="210"/>
      <c r="D239" s="73"/>
      <c r="E239" s="73"/>
      <c r="F239" s="73"/>
      <c r="G239" s="73"/>
      <c r="H239" s="73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</row>
    <row r="240" ht="15.75" customHeight="1">
      <c r="A240" s="73"/>
      <c r="B240" s="73"/>
      <c r="C240" s="210"/>
      <c r="D240" s="73"/>
      <c r="E240" s="73"/>
      <c r="F240" s="73"/>
      <c r="G240" s="73"/>
      <c r="H240" s="73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</row>
    <row r="241" ht="15.75" customHeight="1">
      <c r="A241" s="73"/>
      <c r="B241" s="73"/>
      <c r="C241" s="210"/>
      <c r="D241" s="73"/>
      <c r="E241" s="73"/>
      <c r="F241" s="73"/>
      <c r="G241" s="73"/>
      <c r="H241" s="73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</row>
    <row r="242" ht="15.75" customHeight="1">
      <c r="A242" s="73"/>
      <c r="B242" s="73"/>
      <c r="C242" s="210"/>
      <c r="D242" s="73"/>
      <c r="E242" s="73"/>
      <c r="F242" s="73"/>
      <c r="G242" s="73"/>
      <c r="H242" s="73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</row>
    <row r="243" ht="15.75" customHeight="1">
      <c r="A243" s="73"/>
      <c r="B243" s="73"/>
      <c r="C243" s="210"/>
      <c r="D243" s="73"/>
      <c r="E243" s="73"/>
      <c r="F243" s="73"/>
      <c r="G243" s="73"/>
      <c r="H243" s="73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</row>
    <row r="244" ht="15.75" customHeight="1">
      <c r="A244" s="73"/>
      <c r="B244" s="73"/>
      <c r="C244" s="210"/>
      <c r="D244" s="73"/>
      <c r="E244" s="73"/>
      <c r="F244" s="73"/>
      <c r="G244" s="73"/>
      <c r="H244" s="73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</row>
    <row r="245" ht="15.75" customHeight="1">
      <c r="A245" s="73"/>
      <c r="B245" s="73"/>
      <c r="C245" s="210"/>
      <c r="D245" s="73"/>
      <c r="E245" s="73"/>
      <c r="F245" s="73"/>
      <c r="G245" s="73"/>
      <c r="H245" s="73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</row>
    <row r="246" ht="15.75" customHeight="1">
      <c r="A246" s="73"/>
      <c r="B246" s="73"/>
      <c r="C246" s="210"/>
      <c r="D246" s="73"/>
      <c r="E246" s="73"/>
      <c r="F246" s="73"/>
      <c r="G246" s="73"/>
      <c r="H246" s="73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</row>
    <row r="247" ht="15.75" customHeight="1">
      <c r="A247" s="73"/>
      <c r="B247" s="73"/>
      <c r="C247" s="210"/>
      <c r="D247" s="73"/>
      <c r="E247" s="73"/>
      <c r="F247" s="73"/>
      <c r="G247" s="73"/>
      <c r="H247" s="73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</row>
    <row r="248" ht="15.75" customHeight="1">
      <c r="A248" s="73"/>
      <c r="B248" s="73"/>
      <c r="C248" s="210"/>
      <c r="D248" s="73"/>
      <c r="E248" s="73"/>
      <c r="F248" s="73"/>
      <c r="G248" s="73"/>
      <c r="H248" s="73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</row>
    <row r="249" ht="15.75" customHeight="1">
      <c r="A249" s="73"/>
      <c r="B249" s="73"/>
      <c r="C249" s="210"/>
      <c r="D249" s="73"/>
      <c r="E249" s="73"/>
      <c r="F249" s="73"/>
      <c r="G249" s="73"/>
      <c r="H249" s="73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</row>
    <row r="250" ht="15.75" customHeight="1">
      <c r="A250" s="73"/>
      <c r="B250" s="73"/>
      <c r="C250" s="210"/>
      <c r="D250" s="73"/>
      <c r="E250" s="73"/>
      <c r="F250" s="73"/>
      <c r="G250" s="73"/>
      <c r="H250" s="73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</row>
    <row r="251" ht="15.75" customHeight="1">
      <c r="A251" s="73"/>
      <c r="B251" s="73"/>
      <c r="C251" s="210"/>
      <c r="D251" s="73"/>
      <c r="E251" s="73"/>
      <c r="F251" s="73"/>
      <c r="G251" s="73"/>
      <c r="H251" s="73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</row>
    <row r="252" ht="15.75" customHeight="1">
      <c r="A252" s="73"/>
      <c r="B252" s="73"/>
      <c r="C252" s="210"/>
      <c r="D252" s="73"/>
      <c r="E252" s="73"/>
      <c r="F252" s="73"/>
      <c r="G252" s="73"/>
      <c r="H252" s="73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</row>
    <row r="253" ht="15.75" customHeight="1">
      <c r="A253" s="73"/>
      <c r="B253" s="73"/>
      <c r="C253" s="210"/>
      <c r="D253" s="73"/>
      <c r="E253" s="73"/>
      <c r="F253" s="73"/>
      <c r="G253" s="73"/>
      <c r="H253" s="73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</row>
    <row r="254" ht="15.75" customHeight="1">
      <c r="A254" s="73"/>
      <c r="B254" s="73"/>
      <c r="C254" s="210"/>
      <c r="D254" s="73"/>
      <c r="E254" s="73"/>
      <c r="F254" s="73"/>
      <c r="G254" s="73"/>
      <c r="H254" s="73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</row>
    <row r="255" ht="15.75" customHeight="1">
      <c r="A255" s="73"/>
      <c r="B255" s="73"/>
      <c r="C255" s="210"/>
      <c r="D255" s="73"/>
      <c r="E255" s="73"/>
      <c r="F255" s="73"/>
      <c r="G255" s="73"/>
      <c r="H255" s="73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</row>
    <row r="256" ht="15.75" customHeight="1">
      <c r="A256" s="73"/>
      <c r="B256" s="73"/>
      <c r="C256" s="210"/>
      <c r="D256" s="73"/>
      <c r="E256" s="73"/>
      <c r="F256" s="73"/>
      <c r="G256" s="73"/>
      <c r="H256" s="73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</row>
    <row r="257" ht="15.75" customHeight="1">
      <c r="A257" s="73"/>
      <c r="B257" s="73"/>
      <c r="C257" s="210"/>
      <c r="D257" s="73"/>
      <c r="E257" s="73"/>
      <c r="F257" s="73"/>
      <c r="G257" s="73"/>
      <c r="H257" s="73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</row>
    <row r="258" ht="15.75" customHeight="1">
      <c r="A258" s="73"/>
      <c r="B258" s="73"/>
      <c r="C258" s="210"/>
      <c r="D258" s="73"/>
      <c r="E258" s="73"/>
      <c r="F258" s="73"/>
      <c r="G258" s="73"/>
      <c r="H258" s="73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</row>
    <row r="259" ht="15.75" customHeight="1">
      <c r="A259" s="73"/>
      <c r="B259" s="73"/>
      <c r="C259" s="210"/>
      <c r="D259" s="73"/>
      <c r="E259" s="73"/>
      <c r="F259" s="73"/>
      <c r="G259" s="73"/>
      <c r="H259" s="73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</row>
    <row r="260" ht="15.75" customHeight="1">
      <c r="A260" s="73"/>
      <c r="B260" s="73"/>
      <c r="C260" s="210"/>
      <c r="D260" s="73"/>
      <c r="E260" s="73"/>
      <c r="F260" s="73"/>
      <c r="G260" s="73"/>
      <c r="H260" s="73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</row>
    <row r="261" ht="15.75" customHeight="1">
      <c r="A261" s="73"/>
      <c r="B261" s="73"/>
      <c r="C261" s="210"/>
      <c r="D261" s="73"/>
      <c r="E261" s="73"/>
      <c r="F261" s="73"/>
      <c r="G261" s="73"/>
      <c r="H261" s="73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</row>
    <row r="262" ht="15.75" customHeight="1">
      <c r="A262" s="73"/>
      <c r="B262" s="73"/>
      <c r="C262" s="210"/>
      <c r="D262" s="73"/>
      <c r="E262" s="73"/>
      <c r="F262" s="73"/>
      <c r="G262" s="73"/>
      <c r="H262" s="73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</row>
    <row r="263" ht="15.75" customHeight="1">
      <c r="A263" s="73"/>
      <c r="B263" s="73"/>
      <c r="C263" s="210"/>
      <c r="D263" s="73"/>
      <c r="E263" s="73"/>
      <c r="F263" s="73"/>
      <c r="G263" s="73"/>
      <c r="H263" s="73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</row>
    <row r="264" ht="15.75" customHeight="1">
      <c r="A264" s="73"/>
      <c r="B264" s="73"/>
      <c r="C264" s="210"/>
      <c r="D264" s="73"/>
      <c r="E264" s="73"/>
      <c r="F264" s="73"/>
      <c r="G264" s="73"/>
      <c r="H264" s="73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</row>
    <row r="265" ht="15.75" customHeight="1">
      <c r="A265" s="73"/>
      <c r="B265" s="73"/>
      <c r="C265" s="210"/>
      <c r="D265" s="73"/>
      <c r="E265" s="73"/>
      <c r="F265" s="73"/>
      <c r="G265" s="73"/>
      <c r="H265" s="73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</row>
    <row r="266" ht="15.75" customHeight="1">
      <c r="A266" s="73"/>
      <c r="B266" s="73"/>
      <c r="C266" s="210"/>
      <c r="D266" s="73"/>
      <c r="E266" s="73"/>
      <c r="F266" s="73"/>
      <c r="G266" s="73"/>
      <c r="H266" s="73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</row>
    <row r="267" ht="15.75" customHeight="1">
      <c r="A267" s="73"/>
      <c r="B267" s="73"/>
      <c r="C267" s="210"/>
      <c r="D267" s="73"/>
      <c r="E267" s="73"/>
      <c r="F267" s="73"/>
      <c r="G267" s="73"/>
      <c r="H267" s="73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</row>
    <row r="268" ht="15.75" customHeight="1">
      <c r="A268" s="73"/>
      <c r="B268" s="73"/>
      <c r="C268" s="210"/>
      <c r="D268" s="73"/>
      <c r="E268" s="73"/>
      <c r="F268" s="73"/>
      <c r="G268" s="73"/>
      <c r="H268" s="73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</row>
    <row r="269" ht="15.75" customHeight="1">
      <c r="A269" s="73"/>
      <c r="B269" s="73"/>
      <c r="C269" s="210"/>
      <c r="D269" s="73"/>
      <c r="E269" s="73"/>
      <c r="F269" s="73"/>
      <c r="G269" s="73"/>
      <c r="H269" s="73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</row>
    <row r="270" ht="15.75" customHeight="1">
      <c r="A270" s="73"/>
      <c r="B270" s="73"/>
      <c r="C270" s="210"/>
      <c r="D270" s="73"/>
      <c r="E270" s="73"/>
      <c r="F270" s="73"/>
      <c r="G270" s="73"/>
      <c r="H270" s="73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</row>
    <row r="271" ht="15.75" customHeight="1">
      <c r="A271" s="73"/>
      <c r="B271" s="73"/>
      <c r="C271" s="210"/>
      <c r="D271" s="73"/>
      <c r="E271" s="73"/>
      <c r="F271" s="73"/>
      <c r="G271" s="73"/>
      <c r="H271" s="73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</row>
    <row r="272" ht="15.75" customHeight="1">
      <c r="A272" s="73"/>
      <c r="B272" s="73"/>
      <c r="C272" s="210"/>
      <c r="D272" s="73"/>
      <c r="E272" s="73"/>
      <c r="F272" s="73"/>
      <c r="G272" s="73"/>
      <c r="H272" s="73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</row>
    <row r="273" ht="15.75" customHeight="1">
      <c r="A273" s="73"/>
      <c r="B273" s="73"/>
      <c r="C273" s="210"/>
      <c r="D273" s="73"/>
      <c r="E273" s="73"/>
      <c r="F273" s="73"/>
      <c r="G273" s="73"/>
      <c r="H273" s="73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</row>
    <row r="274" ht="15.75" customHeight="1">
      <c r="A274" s="73"/>
      <c r="B274" s="73"/>
      <c r="C274" s="210"/>
      <c r="D274" s="73"/>
      <c r="E274" s="73"/>
      <c r="F274" s="73"/>
      <c r="G274" s="73"/>
      <c r="H274" s="73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</row>
    <row r="275" ht="15.75" customHeight="1">
      <c r="A275" s="73"/>
      <c r="B275" s="73"/>
      <c r="C275" s="210"/>
      <c r="D275" s="73"/>
      <c r="E275" s="73"/>
      <c r="F275" s="73"/>
      <c r="G275" s="73"/>
      <c r="H275" s="73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</row>
    <row r="276" ht="15.75" customHeight="1">
      <c r="A276" s="73"/>
      <c r="B276" s="73"/>
      <c r="C276" s="210"/>
      <c r="D276" s="73"/>
      <c r="E276" s="73"/>
      <c r="F276" s="73"/>
      <c r="G276" s="73"/>
      <c r="H276" s="73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</row>
    <row r="277" ht="15.75" customHeight="1">
      <c r="A277" s="73"/>
      <c r="B277" s="73"/>
      <c r="C277" s="210"/>
      <c r="D277" s="73"/>
      <c r="E277" s="73"/>
      <c r="F277" s="73"/>
      <c r="G277" s="73"/>
      <c r="H277" s="73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</row>
    <row r="278" ht="15.75" customHeight="1">
      <c r="A278" s="73"/>
      <c r="B278" s="73"/>
      <c r="C278" s="210"/>
      <c r="D278" s="73"/>
      <c r="E278" s="73"/>
      <c r="F278" s="73"/>
      <c r="G278" s="73"/>
      <c r="H278" s="73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</row>
    <row r="279" ht="15.75" customHeight="1">
      <c r="A279" s="73"/>
      <c r="B279" s="73"/>
      <c r="C279" s="210"/>
      <c r="D279" s="73"/>
      <c r="E279" s="73"/>
      <c r="F279" s="73"/>
      <c r="G279" s="73"/>
      <c r="H279" s="73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</row>
    <row r="280" ht="15.75" customHeight="1">
      <c r="A280" s="73"/>
      <c r="B280" s="73"/>
      <c r="C280" s="210"/>
      <c r="D280" s="73"/>
      <c r="E280" s="73"/>
      <c r="F280" s="73"/>
      <c r="G280" s="73"/>
      <c r="H280" s="73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</row>
    <row r="281" ht="15.75" customHeight="1">
      <c r="A281" s="73"/>
      <c r="B281" s="73"/>
      <c r="C281" s="210"/>
      <c r="D281" s="73"/>
      <c r="E281" s="73"/>
      <c r="F281" s="73"/>
      <c r="G281" s="73"/>
      <c r="H281" s="73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</row>
    <row r="282" ht="15.75" customHeight="1">
      <c r="A282" s="73"/>
      <c r="B282" s="73"/>
      <c r="C282" s="210"/>
      <c r="D282" s="73"/>
      <c r="E282" s="73"/>
      <c r="F282" s="73"/>
      <c r="G282" s="73"/>
      <c r="H282" s="73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</row>
    <row r="283" ht="15.75" customHeight="1">
      <c r="A283" s="73"/>
      <c r="B283" s="73"/>
      <c r="C283" s="210"/>
      <c r="D283" s="73"/>
      <c r="E283" s="73"/>
      <c r="F283" s="73"/>
      <c r="G283" s="73"/>
      <c r="H283" s="73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</row>
    <row r="284" ht="15.75" customHeight="1">
      <c r="A284" s="73"/>
      <c r="B284" s="73"/>
      <c r="C284" s="210"/>
      <c r="D284" s="73"/>
      <c r="E284" s="73"/>
      <c r="F284" s="73"/>
      <c r="G284" s="73"/>
      <c r="H284" s="73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</row>
    <row r="285" ht="15.75" customHeight="1">
      <c r="A285" s="73"/>
      <c r="B285" s="73"/>
      <c r="C285" s="210"/>
      <c r="D285" s="73"/>
      <c r="E285" s="73"/>
      <c r="F285" s="73"/>
      <c r="G285" s="73"/>
      <c r="H285" s="73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</row>
    <row r="286" ht="15.75" customHeight="1">
      <c r="A286" s="73"/>
      <c r="B286" s="73"/>
      <c r="C286" s="210"/>
      <c r="D286" s="73"/>
      <c r="E286" s="73"/>
      <c r="F286" s="73"/>
      <c r="G286" s="73"/>
      <c r="H286" s="73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</row>
    <row r="287" ht="15.75" customHeight="1">
      <c r="A287" s="73"/>
      <c r="B287" s="73"/>
      <c r="C287" s="210"/>
      <c r="D287" s="73"/>
      <c r="E287" s="73"/>
      <c r="F287" s="73"/>
      <c r="G287" s="73"/>
      <c r="H287" s="73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</row>
    <row r="288" ht="15.75" customHeight="1">
      <c r="A288" s="73"/>
      <c r="B288" s="73"/>
      <c r="C288" s="210"/>
      <c r="D288" s="73"/>
      <c r="E288" s="73"/>
      <c r="F288" s="73"/>
      <c r="G288" s="73"/>
      <c r="H288" s="73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</row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7">
    <mergeCell ref="B6:C6"/>
    <mergeCell ref="B7:C7"/>
    <mergeCell ref="F7:F10"/>
    <mergeCell ref="G7:G10"/>
    <mergeCell ref="H7:H10"/>
    <mergeCell ref="B8:C8"/>
    <mergeCell ref="B9:C9"/>
    <mergeCell ref="B15:C15"/>
    <mergeCell ref="B16:C16"/>
    <mergeCell ref="B17:C17"/>
    <mergeCell ref="B18:C18"/>
    <mergeCell ref="B14:C14"/>
    <mergeCell ref="B19:C19"/>
    <mergeCell ref="B20:C20"/>
    <mergeCell ref="B21:C21"/>
    <mergeCell ref="B22:C22"/>
    <mergeCell ref="B23:C23"/>
    <mergeCell ref="B27:C27"/>
    <mergeCell ref="B28:C28"/>
    <mergeCell ref="B30:C30"/>
    <mergeCell ref="B31:C31"/>
    <mergeCell ref="B50:C50"/>
    <mergeCell ref="B51:C51"/>
    <mergeCell ref="B54:C54"/>
    <mergeCell ref="B55:C55"/>
    <mergeCell ref="B40:C40"/>
    <mergeCell ref="B41:C41"/>
    <mergeCell ref="B45:C45"/>
    <mergeCell ref="B46:C46"/>
    <mergeCell ref="B47:C47"/>
    <mergeCell ref="B48:C48"/>
    <mergeCell ref="B49:C49"/>
    <mergeCell ref="B60:C60"/>
    <mergeCell ref="B61:C61"/>
    <mergeCell ref="B64:C64"/>
    <mergeCell ref="B65:C65"/>
    <mergeCell ref="B35:C35"/>
    <mergeCell ref="B36:C36"/>
    <mergeCell ref="B52:C52"/>
    <mergeCell ref="B56:C56"/>
    <mergeCell ref="B57:C57"/>
    <mergeCell ref="B58:C58"/>
    <mergeCell ref="B59:C59"/>
    <mergeCell ref="B70:C70"/>
    <mergeCell ref="B71:C71"/>
    <mergeCell ref="F55:F56"/>
    <mergeCell ref="F58:F59"/>
    <mergeCell ref="B62:C62"/>
    <mergeCell ref="B66:C66"/>
    <mergeCell ref="B67:C67"/>
    <mergeCell ref="B68:C68"/>
    <mergeCell ref="B69:C69"/>
    <mergeCell ref="G65:G72"/>
    <mergeCell ref="G75:G79"/>
    <mergeCell ref="H75:H79"/>
    <mergeCell ref="F77:F79"/>
    <mergeCell ref="F82:F86"/>
    <mergeCell ref="G82:G86"/>
    <mergeCell ref="H82:H86"/>
    <mergeCell ref="F61:F62"/>
    <mergeCell ref="F65:F66"/>
    <mergeCell ref="H65:H72"/>
    <mergeCell ref="F68:F72"/>
    <mergeCell ref="B72:C72"/>
    <mergeCell ref="B74:C74"/>
    <mergeCell ref="B75:C75"/>
    <mergeCell ref="B86:C86"/>
    <mergeCell ref="B88:G88"/>
    <mergeCell ref="B78:C78"/>
    <mergeCell ref="B79:C79"/>
    <mergeCell ref="B81:C81"/>
    <mergeCell ref="B82:C82"/>
    <mergeCell ref="B83:C83"/>
    <mergeCell ref="B84:C84"/>
    <mergeCell ref="B85:C85"/>
    <mergeCell ref="B10:C10"/>
    <mergeCell ref="B12:C12"/>
    <mergeCell ref="B13:C13"/>
    <mergeCell ref="F13:F16"/>
    <mergeCell ref="G13:G25"/>
    <mergeCell ref="H13:H25"/>
    <mergeCell ref="F18:F21"/>
    <mergeCell ref="B33:C33"/>
    <mergeCell ref="B34:C34"/>
    <mergeCell ref="B37:C37"/>
    <mergeCell ref="F37:F39"/>
    <mergeCell ref="B38:C38"/>
    <mergeCell ref="B39:C39"/>
    <mergeCell ref="F41:F43"/>
    <mergeCell ref="B42:C42"/>
    <mergeCell ref="B43:C43"/>
    <mergeCell ref="F23:F25"/>
    <mergeCell ref="B24:C24"/>
    <mergeCell ref="B25:C25"/>
    <mergeCell ref="G28:G43"/>
    <mergeCell ref="H28:H43"/>
    <mergeCell ref="B29:C29"/>
    <mergeCell ref="B32:C32"/>
    <mergeCell ref="F28:F30"/>
    <mergeCell ref="F32:F35"/>
    <mergeCell ref="F46:F52"/>
    <mergeCell ref="G46:G52"/>
    <mergeCell ref="H46:H52"/>
    <mergeCell ref="G55:G62"/>
    <mergeCell ref="H55:H62"/>
    <mergeCell ref="B76:C76"/>
    <mergeCell ref="B77:C77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1.43"/>
    <col customWidth="1" min="2" max="2" width="53.43"/>
    <col customWidth="1" min="3" max="3" width="9.71"/>
    <col customWidth="1" min="4" max="4" width="12.43"/>
    <col customWidth="1" min="5" max="5" width="12.0"/>
    <col customWidth="1" min="6" max="8" width="12.43"/>
    <col customWidth="1" min="9" max="9" width="5.71"/>
    <col customWidth="1" min="10" max="15" width="11.43"/>
    <col customWidth="1" min="16" max="26" width="10.0"/>
  </cols>
  <sheetData>
    <row r="1">
      <c r="A1" s="73"/>
      <c r="B1" s="74"/>
      <c r="C1" s="205"/>
      <c r="D1" s="74"/>
      <c r="E1" s="74"/>
      <c r="F1" s="74"/>
      <c r="G1" s="74"/>
      <c r="H1" s="74"/>
      <c r="I1" s="74"/>
      <c r="J1" s="76" t="s">
        <v>109</v>
      </c>
      <c r="K1" s="76" t="s">
        <v>2</v>
      </c>
      <c r="L1" s="76" t="s">
        <v>3</v>
      </c>
      <c r="M1" s="76" t="s">
        <v>4</v>
      </c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</row>
    <row r="2">
      <c r="A2" s="73"/>
      <c r="B2" s="74"/>
      <c r="C2" s="205"/>
      <c r="D2" s="74"/>
      <c r="E2" s="74"/>
      <c r="F2" s="74"/>
      <c r="G2" s="74"/>
      <c r="H2" s="74"/>
      <c r="I2" s="74"/>
      <c r="J2" s="77" t="s">
        <v>6</v>
      </c>
      <c r="K2" s="76" t="s">
        <v>7</v>
      </c>
      <c r="L2" s="76" t="s">
        <v>8</v>
      </c>
      <c r="M2" s="76" t="s">
        <v>9</v>
      </c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</row>
    <row r="3">
      <c r="A3" s="73"/>
      <c r="B3" s="78" t="s">
        <v>10</v>
      </c>
      <c r="C3" s="146"/>
      <c r="D3" s="78"/>
      <c r="E3" s="78"/>
      <c r="F3" s="74"/>
      <c r="G3" s="74"/>
      <c r="H3" s="74"/>
      <c r="I3" s="74"/>
      <c r="J3" s="79">
        <v>0.145</v>
      </c>
      <c r="K3" s="79">
        <v>0.37</v>
      </c>
      <c r="L3" s="79">
        <v>0.725</v>
      </c>
      <c r="M3" s="79">
        <v>1.0</v>
      </c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</row>
    <row r="4" ht="15.75" customHeight="1">
      <c r="A4" s="73"/>
      <c r="B4" s="74"/>
      <c r="C4" s="205"/>
      <c r="D4" s="74"/>
      <c r="E4" s="74"/>
      <c r="F4" s="74"/>
      <c r="G4" s="74"/>
      <c r="H4" s="74"/>
      <c r="I4" s="74"/>
      <c r="J4" s="79">
        <f t="shared" ref="J4:M4" si="1">SUM(J5,J9,J18)</f>
        <v>0.145</v>
      </c>
      <c r="K4" s="79">
        <f t="shared" si="1"/>
        <v>0.37</v>
      </c>
      <c r="L4" s="79">
        <f t="shared" si="1"/>
        <v>0.725</v>
      </c>
      <c r="M4" s="79">
        <f t="shared" si="1"/>
        <v>1</v>
      </c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</row>
    <row r="5" ht="15.75" customHeight="1">
      <c r="A5" s="273"/>
      <c r="B5" s="148" t="s">
        <v>200</v>
      </c>
      <c r="C5" s="149">
        <v>0.33333</v>
      </c>
      <c r="D5" s="206"/>
      <c r="E5" s="206"/>
      <c r="F5" s="206"/>
      <c r="G5" s="206"/>
      <c r="H5" s="207"/>
      <c r="I5" s="74"/>
      <c r="J5" s="209">
        <f t="shared" ref="J5:M5" si="2">SUM(J6)</f>
        <v>0.04833333333</v>
      </c>
      <c r="K5" s="209">
        <f t="shared" si="2"/>
        <v>0.1233333333</v>
      </c>
      <c r="L5" s="209">
        <f t="shared" si="2"/>
        <v>0.2416666667</v>
      </c>
      <c r="M5" s="209">
        <f t="shared" si="2"/>
        <v>0.3333333333</v>
      </c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</row>
    <row r="6" ht="15.75" customHeight="1">
      <c r="A6" s="29"/>
      <c r="B6" s="202" t="s">
        <v>13</v>
      </c>
      <c r="C6" s="152"/>
      <c r="D6" s="86" t="s">
        <v>111</v>
      </c>
      <c r="E6" s="128" t="s">
        <v>112</v>
      </c>
      <c r="F6" s="90" t="s">
        <v>148</v>
      </c>
      <c r="G6" s="90" t="s">
        <v>114</v>
      </c>
      <c r="H6" s="91" t="s">
        <v>115</v>
      </c>
      <c r="I6" s="74"/>
      <c r="J6" s="92">
        <f t="shared" ref="J6:L6" si="3">SUM(J7:J8)</f>
        <v>0.04833333333</v>
      </c>
      <c r="K6" s="92">
        <f t="shared" si="3"/>
        <v>0.1233333333</v>
      </c>
      <c r="L6" s="92">
        <f t="shared" si="3"/>
        <v>0.2416666667</v>
      </c>
      <c r="M6" s="92">
        <f>SUM(M3/3)</f>
        <v>0.3333333333</v>
      </c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</row>
    <row r="7">
      <c r="A7" s="29"/>
      <c r="B7" s="174" t="s">
        <v>201</v>
      </c>
      <c r="C7" s="175"/>
      <c r="D7" s="274"/>
      <c r="E7" s="275">
        <f t="shared" ref="E7:E8" si="5">IF(D7="NA",0,IF(D7="N",0,IF(D7="L",J7,IF(D7="M",K7,IF(D7="G",L7,IF(D7="C",M7,IF(D7="",0,"ERROR")))))))</f>
        <v>0</v>
      </c>
      <c r="F7" s="98">
        <f>IFERROR(__xludf.DUMMYFUNCTION("+E7+E8"),0.0)</f>
        <v>0</v>
      </c>
      <c r="G7" s="98">
        <f>IFERROR(__xludf.DUMMYFUNCTION("+F7"),0.0)</f>
        <v>0</v>
      </c>
      <c r="H7" s="99">
        <f>IF(G7&lt;C5/2,G7,C5)</f>
        <v>0</v>
      </c>
      <c r="I7" s="74"/>
      <c r="J7" s="100">
        <f t="shared" ref="J7:L7" si="4">(J3/3)/2</f>
        <v>0.02416666667</v>
      </c>
      <c r="K7" s="100">
        <f t="shared" si="4"/>
        <v>0.06166666667</v>
      </c>
      <c r="L7" s="100">
        <f t="shared" si="4"/>
        <v>0.1208333333</v>
      </c>
      <c r="M7" s="100">
        <f>M6/2</f>
        <v>0.1666666667</v>
      </c>
      <c r="N7" s="73"/>
      <c r="O7" s="210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</row>
    <row r="8" ht="15.75" customHeight="1">
      <c r="A8" s="25"/>
      <c r="B8" s="213" t="s">
        <v>202</v>
      </c>
      <c r="C8" s="214"/>
      <c r="D8" s="276"/>
      <c r="E8" s="277">
        <f t="shared" si="5"/>
        <v>0</v>
      </c>
      <c r="F8" s="106"/>
      <c r="G8" s="106"/>
      <c r="H8" s="106"/>
      <c r="I8" s="74"/>
      <c r="J8" s="100">
        <f t="shared" ref="J8:M8" si="6">J7</f>
        <v>0.02416666667</v>
      </c>
      <c r="K8" s="100">
        <f t="shared" si="6"/>
        <v>0.06166666667</v>
      </c>
      <c r="L8" s="100">
        <f t="shared" si="6"/>
        <v>0.1208333333</v>
      </c>
      <c r="M8" s="100">
        <f t="shared" si="6"/>
        <v>0.1666666667</v>
      </c>
      <c r="N8" s="73"/>
      <c r="O8" s="210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</row>
    <row r="9" ht="15.75" customHeight="1">
      <c r="A9" s="25"/>
      <c r="B9" s="148" t="s">
        <v>203</v>
      </c>
      <c r="C9" s="149">
        <v>0.33333</v>
      </c>
      <c r="D9" s="206"/>
      <c r="E9" s="206"/>
      <c r="F9" s="206"/>
      <c r="G9" s="206"/>
      <c r="H9" s="207"/>
      <c r="I9" s="74"/>
      <c r="J9" s="209">
        <f t="shared" ref="J9:M9" si="7">SUM(J10)</f>
        <v>0.04833333333</v>
      </c>
      <c r="K9" s="209">
        <f t="shared" si="7"/>
        <v>0.1233333333</v>
      </c>
      <c r="L9" s="209">
        <f t="shared" si="7"/>
        <v>0.2416666667</v>
      </c>
      <c r="M9" s="209">
        <f t="shared" si="7"/>
        <v>0.3333333333</v>
      </c>
      <c r="N9" s="73"/>
      <c r="O9" s="210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</row>
    <row r="10" ht="15.75" customHeight="1">
      <c r="A10" s="25"/>
      <c r="B10" s="202" t="s">
        <v>27</v>
      </c>
      <c r="C10" s="152"/>
      <c r="D10" s="86" t="s">
        <v>111</v>
      </c>
      <c r="E10" s="89" t="s">
        <v>112</v>
      </c>
      <c r="F10" s="90" t="s">
        <v>148</v>
      </c>
      <c r="G10" s="90" t="s">
        <v>114</v>
      </c>
      <c r="H10" s="91" t="s">
        <v>115</v>
      </c>
      <c r="I10" s="74"/>
      <c r="J10" s="92">
        <f t="shared" ref="J10:M10" si="8">SUM(J3/3)</f>
        <v>0.04833333333</v>
      </c>
      <c r="K10" s="92">
        <f t="shared" si="8"/>
        <v>0.1233333333</v>
      </c>
      <c r="L10" s="92">
        <f t="shared" si="8"/>
        <v>0.2416666667</v>
      </c>
      <c r="M10" s="92">
        <f t="shared" si="8"/>
        <v>0.3333333333</v>
      </c>
      <c r="N10" s="73"/>
      <c r="O10" s="210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</row>
    <row r="11">
      <c r="A11" s="25"/>
      <c r="B11" s="174" t="s">
        <v>204</v>
      </c>
      <c r="C11" s="175"/>
      <c r="D11" s="252"/>
      <c r="E11" s="104">
        <f t="shared" ref="E11:E17" si="10">IF(D11="NA",0,IF(D11="N",0,IF(D11="L",J11,IF(D11="M",K11,IF(D11="G",L11,IF(D11="C",M11,IF(D11="",0,"ERROR")))))))</f>
        <v>0</v>
      </c>
      <c r="F11" s="97">
        <f>SUM(E11:E17)</f>
        <v>0</v>
      </c>
      <c r="G11" s="98">
        <f>IFERROR(__xludf.DUMMYFUNCTION("+F11"),0.0)</f>
        <v>0</v>
      </c>
      <c r="H11" s="99">
        <f>IF(G11&lt;C9/2,G11,C9)</f>
        <v>0</v>
      </c>
      <c r="I11" s="74"/>
      <c r="J11" s="100">
        <f t="shared" ref="J11:M11" si="9">J10/7</f>
        <v>0.006904761905</v>
      </c>
      <c r="K11" s="100">
        <f t="shared" si="9"/>
        <v>0.01761904762</v>
      </c>
      <c r="L11" s="100">
        <f t="shared" si="9"/>
        <v>0.03452380952</v>
      </c>
      <c r="M11" s="100">
        <f t="shared" si="9"/>
        <v>0.04761904762</v>
      </c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</row>
    <row r="12">
      <c r="A12" s="25"/>
      <c r="B12" s="182" t="s">
        <v>205</v>
      </c>
      <c r="C12" s="179"/>
      <c r="D12" s="254"/>
      <c r="E12" s="131">
        <f t="shared" si="10"/>
        <v>0</v>
      </c>
      <c r="F12" s="105"/>
      <c r="G12" s="106"/>
      <c r="H12" s="106"/>
      <c r="I12" s="74"/>
      <c r="J12" s="100">
        <f t="shared" ref="J12:M12" si="11">J11</f>
        <v>0.006904761905</v>
      </c>
      <c r="K12" s="100">
        <f t="shared" si="11"/>
        <v>0.01761904762</v>
      </c>
      <c r="L12" s="100">
        <f t="shared" si="11"/>
        <v>0.03452380952</v>
      </c>
      <c r="M12" s="100">
        <f t="shared" si="11"/>
        <v>0.04761904762</v>
      </c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</row>
    <row r="13">
      <c r="A13" s="25"/>
      <c r="B13" s="182" t="s">
        <v>206</v>
      </c>
      <c r="C13" s="179"/>
      <c r="D13" s="254"/>
      <c r="E13" s="131">
        <f t="shared" si="10"/>
        <v>0</v>
      </c>
      <c r="F13" s="105"/>
      <c r="G13" s="106"/>
      <c r="H13" s="106"/>
      <c r="I13" s="74"/>
      <c r="J13" s="100">
        <f t="shared" ref="J13:M13" si="12">J12</f>
        <v>0.006904761905</v>
      </c>
      <c r="K13" s="100">
        <f t="shared" si="12"/>
        <v>0.01761904762</v>
      </c>
      <c r="L13" s="100">
        <f t="shared" si="12"/>
        <v>0.03452380952</v>
      </c>
      <c r="M13" s="100">
        <f t="shared" si="12"/>
        <v>0.04761904762</v>
      </c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</row>
    <row r="14">
      <c r="A14" s="25"/>
      <c r="B14" s="182" t="s">
        <v>207</v>
      </c>
      <c r="C14" s="179"/>
      <c r="D14" s="254"/>
      <c r="E14" s="131">
        <f t="shared" si="10"/>
        <v>0</v>
      </c>
      <c r="F14" s="105"/>
      <c r="G14" s="106"/>
      <c r="H14" s="106"/>
      <c r="I14" s="74"/>
      <c r="J14" s="100">
        <f t="shared" ref="J14:M14" si="13">J13</f>
        <v>0.006904761905</v>
      </c>
      <c r="K14" s="100">
        <f t="shared" si="13"/>
        <v>0.01761904762</v>
      </c>
      <c r="L14" s="100">
        <f t="shared" si="13"/>
        <v>0.03452380952</v>
      </c>
      <c r="M14" s="100">
        <f t="shared" si="13"/>
        <v>0.04761904762</v>
      </c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</row>
    <row r="15">
      <c r="A15" s="278"/>
      <c r="B15" s="182" t="s">
        <v>208</v>
      </c>
      <c r="C15" s="179"/>
      <c r="D15" s="254"/>
      <c r="E15" s="131">
        <f t="shared" si="10"/>
        <v>0</v>
      </c>
      <c r="F15" s="105"/>
      <c r="G15" s="106"/>
      <c r="H15" s="106"/>
      <c r="I15" s="74"/>
      <c r="J15" s="100">
        <f t="shared" ref="J15:M15" si="14">J14</f>
        <v>0.006904761905</v>
      </c>
      <c r="K15" s="100">
        <f t="shared" si="14"/>
        <v>0.01761904762</v>
      </c>
      <c r="L15" s="100">
        <f t="shared" si="14"/>
        <v>0.03452380952</v>
      </c>
      <c r="M15" s="100">
        <f t="shared" si="14"/>
        <v>0.04761904762</v>
      </c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</row>
    <row r="16">
      <c r="A16" s="279"/>
      <c r="B16" s="182" t="s">
        <v>209</v>
      </c>
      <c r="C16" s="179"/>
      <c r="D16" s="254"/>
      <c r="E16" s="131">
        <f t="shared" si="10"/>
        <v>0</v>
      </c>
      <c r="F16" s="105"/>
      <c r="G16" s="106"/>
      <c r="H16" s="106"/>
      <c r="I16" s="74"/>
      <c r="J16" s="100">
        <f t="shared" ref="J16:M16" si="15">J15</f>
        <v>0.006904761905</v>
      </c>
      <c r="K16" s="100">
        <f t="shared" si="15"/>
        <v>0.01761904762</v>
      </c>
      <c r="L16" s="100">
        <f t="shared" si="15"/>
        <v>0.03452380952</v>
      </c>
      <c r="M16" s="100">
        <f t="shared" si="15"/>
        <v>0.04761904762</v>
      </c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</row>
    <row r="17" ht="15.75" customHeight="1">
      <c r="A17" s="25"/>
      <c r="B17" s="213" t="s">
        <v>210</v>
      </c>
      <c r="C17" s="214"/>
      <c r="D17" s="262"/>
      <c r="E17" s="132">
        <f t="shared" si="10"/>
        <v>0</v>
      </c>
      <c r="F17" s="105"/>
      <c r="G17" s="106"/>
      <c r="H17" s="106"/>
      <c r="I17" s="74"/>
      <c r="J17" s="100">
        <f t="shared" ref="J17:M17" si="16">J16</f>
        <v>0.006904761905</v>
      </c>
      <c r="K17" s="100">
        <f t="shared" si="16"/>
        <v>0.01761904762</v>
      </c>
      <c r="L17" s="100">
        <f t="shared" si="16"/>
        <v>0.03452380952</v>
      </c>
      <c r="M17" s="100">
        <f t="shared" si="16"/>
        <v>0.04761904762</v>
      </c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</row>
    <row r="18" ht="15.75" customHeight="1">
      <c r="A18" s="25"/>
      <c r="B18" s="148" t="s">
        <v>211</v>
      </c>
      <c r="C18" s="149">
        <v>0.33333</v>
      </c>
      <c r="D18" s="206"/>
      <c r="E18" s="206"/>
      <c r="F18" s="206"/>
      <c r="G18" s="206"/>
      <c r="H18" s="207"/>
      <c r="I18" s="74"/>
      <c r="J18" s="209">
        <f t="shared" ref="J18:M18" si="17">SUM(J19)</f>
        <v>0.04833333333</v>
      </c>
      <c r="K18" s="209">
        <f t="shared" si="17"/>
        <v>0.1233333333</v>
      </c>
      <c r="L18" s="209">
        <f t="shared" si="17"/>
        <v>0.2416666667</v>
      </c>
      <c r="M18" s="209">
        <f t="shared" si="17"/>
        <v>0.3333333333</v>
      </c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</row>
    <row r="19" ht="15.75" customHeight="1">
      <c r="A19" s="25"/>
      <c r="B19" s="202" t="s">
        <v>42</v>
      </c>
      <c r="C19" s="152"/>
      <c r="D19" s="86" t="s">
        <v>111</v>
      </c>
      <c r="E19" s="89" t="s">
        <v>112</v>
      </c>
      <c r="F19" s="280" t="s">
        <v>148</v>
      </c>
      <c r="G19" s="90" t="s">
        <v>114</v>
      </c>
      <c r="H19" s="91" t="s">
        <v>115</v>
      </c>
      <c r="I19" s="74"/>
      <c r="J19" s="92">
        <f t="shared" ref="J19:M19" si="18">SUM(J3/3)</f>
        <v>0.04833333333</v>
      </c>
      <c r="K19" s="92">
        <f t="shared" si="18"/>
        <v>0.1233333333</v>
      </c>
      <c r="L19" s="92">
        <f t="shared" si="18"/>
        <v>0.2416666667</v>
      </c>
      <c r="M19" s="92">
        <f t="shared" si="18"/>
        <v>0.3333333333</v>
      </c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</row>
    <row r="20">
      <c r="A20" s="73"/>
      <c r="B20" s="174" t="s">
        <v>212</v>
      </c>
      <c r="C20" s="175"/>
      <c r="D20" s="252"/>
      <c r="E20" s="104">
        <f t="shared" ref="E20:E27" si="20">IF(D20="NA",0,IF(D20="N",0,IF(D20="L",J20,IF(D20="M",K20,IF(D20="G",L20,IF(D20="C",M20,IF(D20="",0,"ERROR")))))))</f>
        <v>0</v>
      </c>
      <c r="F20" s="98">
        <f>SUM(E20:E27)</f>
        <v>0</v>
      </c>
      <c r="G20" s="98">
        <f>IFERROR(__xludf.DUMMYFUNCTION("+F20"),0.0)</f>
        <v>0</v>
      </c>
      <c r="H20" s="99">
        <f>IF(G20&lt;C18/2,G20,C18)</f>
        <v>0</v>
      </c>
      <c r="I20" s="74"/>
      <c r="J20" s="100">
        <f t="shared" ref="J20:M20" si="19">J19/8</f>
        <v>0.006041666667</v>
      </c>
      <c r="K20" s="100">
        <f t="shared" si="19"/>
        <v>0.01541666667</v>
      </c>
      <c r="L20" s="100">
        <f t="shared" si="19"/>
        <v>0.03020833333</v>
      </c>
      <c r="M20" s="100">
        <f t="shared" si="19"/>
        <v>0.04166666667</v>
      </c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</row>
    <row r="21" ht="15.75" customHeight="1">
      <c r="A21" s="73"/>
      <c r="B21" s="182" t="s">
        <v>213</v>
      </c>
      <c r="C21" s="179"/>
      <c r="D21" s="254"/>
      <c r="E21" s="131">
        <f t="shared" si="20"/>
        <v>0</v>
      </c>
      <c r="F21" s="106"/>
      <c r="G21" s="106"/>
      <c r="H21" s="106"/>
      <c r="I21" s="74"/>
      <c r="J21" s="100">
        <f t="shared" ref="J21:M21" si="21">J20</f>
        <v>0.006041666667</v>
      </c>
      <c r="K21" s="100">
        <f t="shared" si="21"/>
        <v>0.01541666667</v>
      </c>
      <c r="L21" s="100">
        <f t="shared" si="21"/>
        <v>0.03020833333</v>
      </c>
      <c r="M21" s="100">
        <f t="shared" si="21"/>
        <v>0.04166666667</v>
      </c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</row>
    <row r="22" ht="15.75" customHeight="1">
      <c r="A22" s="73"/>
      <c r="B22" s="182" t="s">
        <v>214</v>
      </c>
      <c r="C22" s="179"/>
      <c r="D22" s="254"/>
      <c r="E22" s="131">
        <f t="shared" si="20"/>
        <v>0</v>
      </c>
      <c r="F22" s="106"/>
      <c r="G22" s="106"/>
      <c r="H22" s="106"/>
      <c r="I22" s="74"/>
      <c r="J22" s="100">
        <f t="shared" ref="J22:M22" si="22">J21</f>
        <v>0.006041666667</v>
      </c>
      <c r="K22" s="100">
        <f t="shared" si="22"/>
        <v>0.01541666667</v>
      </c>
      <c r="L22" s="100">
        <f t="shared" si="22"/>
        <v>0.03020833333</v>
      </c>
      <c r="M22" s="100">
        <f t="shared" si="22"/>
        <v>0.04166666667</v>
      </c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</row>
    <row r="23" ht="15.75" customHeight="1">
      <c r="A23" s="73"/>
      <c r="B23" s="182" t="s">
        <v>215</v>
      </c>
      <c r="C23" s="179"/>
      <c r="D23" s="254"/>
      <c r="E23" s="131">
        <f t="shared" si="20"/>
        <v>0</v>
      </c>
      <c r="F23" s="106"/>
      <c r="G23" s="106"/>
      <c r="H23" s="106"/>
      <c r="I23" s="74"/>
      <c r="J23" s="100">
        <f t="shared" ref="J23:M23" si="23">J22</f>
        <v>0.006041666667</v>
      </c>
      <c r="K23" s="100">
        <f t="shared" si="23"/>
        <v>0.01541666667</v>
      </c>
      <c r="L23" s="100">
        <f t="shared" si="23"/>
        <v>0.03020833333</v>
      </c>
      <c r="M23" s="100">
        <f t="shared" si="23"/>
        <v>0.04166666667</v>
      </c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</row>
    <row r="24" ht="15.75" customHeight="1">
      <c r="A24" s="73"/>
      <c r="B24" s="182" t="s">
        <v>216</v>
      </c>
      <c r="C24" s="179"/>
      <c r="D24" s="254"/>
      <c r="E24" s="131">
        <f t="shared" si="20"/>
        <v>0</v>
      </c>
      <c r="F24" s="106"/>
      <c r="G24" s="106"/>
      <c r="H24" s="106"/>
      <c r="I24" s="74"/>
      <c r="J24" s="100">
        <f t="shared" ref="J24:M24" si="24">J23</f>
        <v>0.006041666667</v>
      </c>
      <c r="K24" s="100">
        <f t="shared" si="24"/>
        <v>0.01541666667</v>
      </c>
      <c r="L24" s="100">
        <f t="shared" si="24"/>
        <v>0.03020833333</v>
      </c>
      <c r="M24" s="100">
        <f t="shared" si="24"/>
        <v>0.04166666667</v>
      </c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</row>
    <row r="25" ht="15.75" customHeight="1">
      <c r="A25" s="73"/>
      <c r="B25" s="182" t="s">
        <v>217</v>
      </c>
      <c r="C25" s="179"/>
      <c r="D25" s="254"/>
      <c r="E25" s="131">
        <f t="shared" si="20"/>
        <v>0</v>
      </c>
      <c r="F25" s="106"/>
      <c r="G25" s="106"/>
      <c r="H25" s="106"/>
      <c r="I25" s="74"/>
      <c r="J25" s="100">
        <f t="shared" ref="J25:M25" si="25">J24</f>
        <v>0.006041666667</v>
      </c>
      <c r="K25" s="100">
        <f t="shared" si="25"/>
        <v>0.01541666667</v>
      </c>
      <c r="L25" s="100">
        <f t="shared" si="25"/>
        <v>0.03020833333</v>
      </c>
      <c r="M25" s="100">
        <f t="shared" si="25"/>
        <v>0.04166666667</v>
      </c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</row>
    <row r="26" ht="15.75" customHeight="1">
      <c r="A26" s="73"/>
      <c r="B26" s="182" t="s">
        <v>218</v>
      </c>
      <c r="C26" s="179"/>
      <c r="D26" s="254"/>
      <c r="E26" s="131">
        <f t="shared" si="20"/>
        <v>0</v>
      </c>
      <c r="F26" s="106"/>
      <c r="G26" s="106"/>
      <c r="H26" s="106"/>
      <c r="I26" s="74"/>
      <c r="J26" s="100">
        <f t="shared" ref="J26:M26" si="26">J25</f>
        <v>0.006041666667</v>
      </c>
      <c r="K26" s="100">
        <f t="shared" si="26"/>
        <v>0.01541666667</v>
      </c>
      <c r="L26" s="100">
        <f t="shared" si="26"/>
        <v>0.03020833333</v>
      </c>
      <c r="M26" s="100">
        <f t="shared" si="26"/>
        <v>0.04166666667</v>
      </c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</row>
    <row r="27" ht="15.75" customHeight="1">
      <c r="A27" s="73"/>
      <c r="B27" s="183" t="s">
        <v>219</v>
      </c>
      <c r="C27" s="184"/>
      <c r="D27" s="256"/>
      <c r="E27" s="132">
        <f t="shared" si="20"/>
        <v>0</v>
      </c>
      <c r="F27" s="134"/>
      <c r="G27" s="134"/>
      <c r="H27" s="134"/>
      <c r="I27" s="74"/>
      <c r="J27" s="100">
        <f t="shared" ref="J27:M27" si="27">J26</f>
        <v>0.006041666667</v>
      </c>
      <c r="K27" s="100">
        <f t="shared" si="27"/>
        <v>0.01541666667</v>
      </c>
      <c r="L27" s="100">
        <f t="shared" si="27"/>
        <v>0.03020833333</v>
      </c>
      <c r="M27" s="100">
        <f t="shared" si="27"/>
        <v>0.04166666667</v>
      </c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</row>
    <row r="28" ht="15.75" customHeight="1">
      <c r="A28" s="73"/>
      <c r="B28" s="73"/>
      <c r="C28" s="210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</row>
    <row r="29" ht="15.75" customHeight="1">
      <c r="A29" s="73"/>
      <c r="B29" s="136" t="s">
        <v>145</v>
      </c>
      <c r="C29" s="137"/>
      <c r="D29" s="137"/>
      <c r="E29" s="137"/>
      <c r="F29" s="137"/>
      <c r="G29" s="138"/>
      <c r="H29" s="139">
        <f>IFERROR(__xludf.DUMMYFUNCTION("+H20+H11+H7"),0.0)</f>
        <v>0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</row>
    <row r="30" ht="15.75" customHeight="1">
      <c r="A30" s="73"/>
      <c r="B30" s="73"/>
      <c r="C30" s="210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</row>
    <row r="31" ht="15.75" customHeight="1">
      <c r="A31" s="73"/>
      <c r="B31" s="73"/>
      <c r="C31" s="210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</row>
    <row r="32" ht="15.75" customHeight="1">
      <c r="A32" s="73"/>
      <c r="B32" s="73"/>
      <c r="C32" s="210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</row>
    <row r="33" ht="15.75" customHeight="1">
      <c r="A33" s="73"/>
      <c r="B33" s="73"/>
      <c r="C33" s="210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</row>
    <row r="34" ht="15.75" customHeight="1">
      <c r="A34" s="73"/>
      <c r="B34" s="73"/>
      <c r="C34" s="210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</row>
    <row r="35" ht="15.75" customHeight="1">
      <c r="A35" s="73"/>
      <c r="B35" s="73"/>
      <c r="C35" s="210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</row>
    <row r="36" ht="15.75" customHeight="1">
      <c r="A36" s="73"/>
      <c r="B36" s="73"/>
      <c r="C36" s="210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</row>
    <row r="37" ht="15.75" customHeight="1">
      <c r="A37" s="73"/>
      <c r="B37" s="73"/>
      <c r="C37" s="210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</row>
    <row r="38" ht="15.75" customHeight="1">
      <c r="A38" s="73"/>
      <c r="B38" s="73"/>
      <c r="C38" s="210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</row>
    <row r="39" ht="15.75" customHeight="1">
      <c r="A39" s="73"/>
      <c r="B39" s="73"/>
      <c r="C39" s="210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</row>
    <row r="40" ht="15.75" customHeight="1">
      <c r="A40" s="73"/>
      <c r="B40" s="73"/>
      <c r="C40" s="210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</row>
    <row r="41" ht="15.75" customHeight="1">
      <c r="A41" s="73"/>
      <c r="B41" s="73"/>
      <c r="C41" s="210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</row>
    <row r="42" ht="15.75" customHeight="1">
      <c r="A42" s="73"/>
      <c r="B42" s="73"/>
      <c r="C42" s="210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</row>
    <row r="43" ht="15.75" customHeight="1">
      <c r="A43" s="73"/>
      <c r="B43" s="73"/>
      <c r="C43" s="210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</row>
    <row r="44" ht="15.75" customHeight="1">
      <c r="A44" s="73"/>
      <c r="B44" s="73"/>
      <c r="C44" s="210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</row>
    <row r="45" ht="15.75" customHeight="1">
      <c r="A45" s="73"/>
      <c r="B45" s="73"/>
      <c r="C45" s="210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</row>
    <row r="46" ht="15.75" customHeight="1">
      <c r="A46" s="73"/>
      <c r="B46" s="73"/>
      <c r="C46" s="210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</row>
    <row r="47" ht="15.75" customHeight="1">
      <c r="A47" s="73"/>
      <c r="B47" s="73"/>
      <c r="C47" s="210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</row>
    <row r="48" ht="15.75" customHeight="1">
      <c r="A48" s="73"/>
      <c r="B48" s="73"/>
      <c r="C48" s="210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</row>
    <row r="49" ht="15.75" customHeight="1">
      <c r="A49" s="73"/>
      <c r="B49" s="73"/>
      <c r="C49" s="210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</row>
    <row r="50" ht="15.75" customHeight="1">
      <c r="A50" s="73"/>
      <c r="B50" s="73"/>
      <c r="C50" s="210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</row>
    <row r="51" ht="15.75" customHeight="1">
      <c r="A51" s="73"/>
      <c r="B51" s="73"/>
      <c r="C51" s="210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</row>
    <row r="52" ht="15.75" customHeight="1">
      <c r="A52" s="73"/>
      <c r="B52" s="73"/>
      <c r="C52" s="210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</row>
    <row r="53" ht="15.75" customHeight="1">
      <c r="A53" s="73"/>
      <c r="B53" s="73"/>
      <c r="C53" s="210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</row>
    <row r="54" ht="15.75" customHeight="1">
      <c r="A54" s="73"/>
      <c r="B54" s="73"/>
      <c r="C54" s="210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</row>
    <row r="55" ht="15.75" customHeight="1">
      <c r="A55" s="73"/>
      <c r="B55" s="73"/>
      <c r="C55" s="210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</row>
    <row r="56" ht="15.75" customHeight="1">
      <c r="A56" s="73"/>
      <c r="B56" s="73"/>
      <c r="C56" s="210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</row>
    <row r="57" ht="15.75" customHeight="1">
      <c r="A57" s="73"/>
      <c r="B57" s="73"/>
      <c r="C57" s="210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</row>
    <row r="58" ht="15.75" customHeight="1">
      <c r="A58" s="73"/>
      <c r="B58" s="73"/>
      <c r="C58" s="210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</row>
    <row r="59" ht="15.75" customHeight="1">
      <c r="A59" s="73"/>
      <c r="B59" s="73"/>
      <c r="C59" s="210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</row>
    <row r="60" ht="15.75" customHeight="1">
      <c r="A60" s="73"/>
      <c r="B60" s="73"/>
      <c r="C60" s="210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</row>
    <row r="61" ht="15.75" customHeight="1">
      <c r="A61" s="73"/>
      <c r="B61" s="73"/>
      <c r="C61" s="210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</row>
    <row r="62" ht="15.75" customHeight="1">
      <c r="A62" s="73"/>
      <c r="B62" s="73"/>
      <c r="C62" s="210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</row>
    <row r="63" ht="15.75" customHeight="1">
      <c r="A63" s="73"/>
      <c r="B63" s="73"/>
      <c r="C63" s="210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</row>
    <row r="64" ht="15.75" customHeight="1">
      <c r="A64" s="73"/>
      <c r="B64" s="73"/>
      <c r="C64" s="210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</row>
    <row r="65" ht="15.75" customHeight="1">
      <c r="A65" s="73"/>
      <c r="B65" s="73"/>
      <c r="C65" s="210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</row>
    <row r="66" ht="15.75" customHeight="1">
      <c r="A66" s="73"/>
      <c r="B66" s="73"/>
      <c r="C66" s="210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</row>
    <row r="67" ht="15.75" customHeight="1">
      <c r="A67" s="73"/>
      <c r="B67" s="73"/>
      <c r="C67" s="210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</row>
    <row r="68" ht="15.75" customHeight="1">
      <c r="A68" s="73"/>
      <c r="B68" s="73"/>
      <c r="C68" s="210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</row>
    <row r="69" ht="15.75" customHeight="1">
      <c r="A69" s="73"/>
      <c r="B69" s="73"/>
      <c r="C69" s="210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</row>
    <row r="70" ht="15.75" customHeight="1">
      <c r="A70" s="73"/>
      <c r="B70" s="73"/>
      <c r="C70" s="210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</row>
    <row r="71" ht="15.75" customHeight="1">
      <c r="A71" s="73"/>
      <c r="B71" s="73"/>
      <c r="C71" s="210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</row>
    <row r="72" ht="15.75" customHeight="1">
      <c r="A72" s="73"/>
      <c r="B72" s="73"/>
      <c r="C72" s="210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</row>
    <row r="73" ht="15.75" customHeight="1">
      <c r="A73" s="73"/>
      <c r="B73" s="73"/>
      <c r="C73" s="210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</row>
    <row r="74" ht="15.75" customHeight="1">
      <c r="A74" s="73"/>
      <c r="B74" s="73"/>
      <c r="C74" s="210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</row>
    <row r="75" ht="15.75" customHeight="1">
      <c r="A75" s="73"/>
      <c r="B75" s="73"/>
      <c r="C75" s="210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</row>
    <row r="76" ht="15.75" customHeight="1">
      <c r="A76" s="73"/>
      <c r="B76" s="73"/>
      <c r="C76" s="210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</row>
    <row r="77" ht="15.75" customHeight="1">
      <c r="A77" s="73"/>
      <c r="B77" s="73"/>
      <c r="C77" s="210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</row>
    <row r="78" ht="15.75" customHeight="1">
      <c r="A78" s="73"/>
      <c r="B78" s="73"/>
      <c r="C78" s="210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</row>
    <row r="79" ht="15.75" customHeight="1">
      <c r="A79" s="73"/>
      <c r="B79" s="73"/>
      <c r="C79" s="210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</row>
    <row r="80" ht="15.75" customHeight="1">
      <c r="A80" s="73"/>
      <c r="B80" s="73"/>
      <c r="C80" s="210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</row>
    <row r="81" ht="15.75" customHeight="1">
      <c r="A81" s="73"/>
      <c r="B81" s="73"/>
      <c r="C81" s="210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</row>
    <row r="82" ht="15.75" customHeight="1">
      <c r="A82" s="73"/>
      <c r="B82" s="73"/>
      <c r="C82" s="210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</row>
    <row r="83" ht="15.75" customHeight="1">
      <c r="A83" s="73"/>
      <c r="B83" s="73"/>
      <c r="C83" s="210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</row>
    <row r="84" ht="15.75" customHeight="1">
      <c r="A84" s="73"/>
      <c r="B84" s="73"/>
      <c r="C84" s="210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</row>
    <row r="85" ht="15.75" customHeight="1">
      <c r="A85" s="73"/>
      <c r="B85" s="73"/>
      <c r="C85" s="210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</row>
    <row r="86" ht="15.75" customHeight="1">
      <c r="A86" s="73"/>
      <c r="B86" s="73"/>
      <c r="C86" s="210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</row>
    <row r="87" ht="15.75" customHeight="1">
      <c r="A87" s="73"/>
      <c r="B87" s="73"/>
      <c r="C87" s="210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</row>
    <row r="88" ht="15.75" customHeight="1">
      <c r="A88" s="73"/>
      <c r="B88" s="73"/>
      <c r="C88" s="210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</row>
    <row r="89" ht="15.75" customHeight="1">
      <c r="A89" s="73"/>
      <c r="B89" s="73"/>
      <c r="C89" s="210"/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</row>
    <row r="90" ht="15.75" customHeight="1">
      <c r="A90" s="73"/>
      <c r="B90" s="73"/>
      <c r="C90" s="210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</row>
    <row r="91" ht="15.75" customHeight="1">
      <c r="A91" s="73"/>
      <c r="B91" s="73"/>
      <c r="C91" s="210"/>
      <c r="D91" s="73"/>
      <c r="E91" s="73"/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</row>
    <row r="92" ht="15.75" customHeight="1">
      <c r="A92" s="73"/>
      <c r="B92" s="73"/>
      <c r="C92" s="210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</row>
    <row r="93" ht="15.75" customHeight="1">
      <c r="A93" s="73"/>
      <c r="B93" s="73"/>
      <c r="C93" s="210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</row>
    <row r="94" ht="15.75" customHeight="1">
      <c r="A94" s="73"/>
      <c r="B94" s="73"/>
      <c r="C94" s="210"/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</row>
    <row r="95" ht="15.75" customHeight="1">
      <c r="A95" s="73"/>
      <c r="B95" s="73"/>
      <c r="C95" s="210"/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</row>
    <row r="96" ht="15.75" customHeight="1">
      <c r="A96" s="73"/>
      <c r="B96" s="73"/>
      <c r="C96" s="210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</row>
    <row r="97" ht="15.75" customHeight="1">
      <c r="A97" s="73"/>
      <c r="B97" s="73"/>
      <c r="C97" s="210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</row>
    <row r="98" ht="15.75" customHeight="1">
      <c r="A98" s="73"/>
      <c r="B98" s="73"/>
      <c r="C98" s="210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</row>
    <row r="99" ht="15.75" customHeight="1">
      <c r="A99" s="73"/>
      <c r="B99" s="73"/>
      <c r="C99" s="210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</row>
    <row r="100" ht="15.75" customHeight="1">
      <c r="A100" s="73"/>
      <c r="B100" s="73"/>
      <c r="C100" s="210"/>
      <c r="D100" s="73"/>
      <c r="E100" s="73"/>
      <c r="F100" s="73"/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</row>
    <row r="101" ht="15.75" customHeight="1">
      <c r="A101" s="73"/>
      <c r="B101" s="73"/>
      <c r="C101" s="210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</row>
    <row r="102" ht="15.75" customHeight="1">
      <c r="A102" s="73"/>
      <c r="B102" s="73"/>
      <c r="C102" s="210"/>
      <c r="D102" s="73"/>
      <c r="E102" s="73"/>
      <c r="F102" s="73"/>
      <c r="G102" s="73"/>
      <c r="H102" s="73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</row>
    <row r="103" ht="15.75" customHeight="1">
      <c r="A103" s="73"/>
      <c r="B103" s="73"/>
      <c r="C103" s="210"/>
      <c r="D103" s="73"/>
      <c r="E103" s="73"/>
      <c r="F103" s="73"/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</row>
    <row r="104" ht="15.75" customHeight="1">
      <c r="A104" s="73"/>
      <c r="B104" s="73"/>
      <c r="C104" s="210"/>
      <c r="D104" s="73"/>
      <c r="E104" s="73"/>
      <c r="F104" s="73"/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</row>
    <row r="105" ht="15.75" customHeight="1">
      <c r="A105" s="73"/>
      <c r="B105" s="73"/>
      <c r="C105" s="210"/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</row>
    <row r="106" ht="15.75" customHeight="1">
      <c r="A106" s="73"/>
      <c r="B106" s="73"/>
      <c r="C106" s="210"/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</row>
    <row r="107" ht="15.75" customHeight="1">
      <c r="A107" s="73"/>
      <c r="B107" s="73"/>
      <c r="C107" s="210"/>
      <c r="D107" s="73"/>
      <c r="E107" s="73"/>
      <c r="F107" s="73"/>
      <c r="G107" s="73"/>
      <c r="H107" s="73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</row>
    <row r="108" ht="15.75" customHeight="1">
      <c r="A108" s="73"/>
      <c r="B108" s="73"/>
      <c r="C108" s="210"/>
      <c r="D108" s="73"/>
      <c r="E108" s="73"/>
      <c r="F108" s="73"/>
      <c r="G108" s="73"/>
      <c r="H108" s="73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</row>
    <row r="109" ht="15.75" customHeight="1">
      <c r="A109" s="73"/>
      <c r="B109" s="73"/>
      <c r="C109" s="210"/>
      <c r="D109" s="73"/>
      <c r="E109" s="73"/>
      <c r="F109" s="73"/>
      <c r="G109" s="73"/>
      <c r="H109" s="73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</row>
    <row r="110" ht="15.75" customHeight="1">
      <c r="A110" s="73"/>
      <c r="B110" s="73"/>
      <c r="C110" s="210"/>
      <c r="D110" s="73"/>
      <c r="E110" s="73"/>
      <c r="F110" s="73"/>
      <c r="G110" s="73"/>
      <c r="H110" s="73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</row>
    <row r="111" ht="15.75" customHeight="1">
      <c r="A111" s="73"/>
      <c r="B111" s="73"/>
      <c r="C111" s="210"/>
      <c r="D111" s="73"/>
      <c r="E111" s="73"/>
      <c r="F111" s="73"/>
      <c r="G111" s="73"/>
      <c r="H111" s="73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</row>
    <row r="112" ht="15.75" customHeight="1">
      <c r="A112" s="73"/>
      <c r="B112" s="73"/>
      <c r="C112" s="210"/>
      <c r="D112" s="73"/>
      <c r="E112" s="73"/>
      <c r="F112" s="73"/>
      <c r="G112" s="73"/>
      <c r="H112" s="73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</row>
    <row r="113" ht="15.75" customHeight="1">
      <c r="A113" s="73"/>
      <c r="B113" s="73"/>
      <c r="C113" s="210"/>
      <c r="D113" s="73"/>
      <c r="E113" s="73"/>
      <c r="F113" s="73"/>
      <c r="G113" s="73"/>
      <c r="H113" s="73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</row>
    <row r="114" ht="15.75" customHeight="1">
      <c r="A114" s="73"/>
      <c r="B114" s="73"/>
      <c r="C114" s="210"/>
      <c r="D114" s="73"/>
      <c r="E114" s="73"/>
      <c r="F114" s="73"/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</row>
    <row r="115" ht="15.75" customHeight="1">
      <c r="A115" s="73"/>
      <c r="B115" s="73"/>
      <c r="C115" s="210"/>
      <c r="D115" s="73"/>
      <c r="E115" s="73"/>
      <c r="F115" s="73"/>
      <c r="G115" s="73"/>
      <c r="H115" s="73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</row>
    <row r="116" ht="15.75" customHeight="1">
      <c r="A116" s="73"/>
      <c r="B116" s="73"/>
      <c r="C116" s="210"/>
      <c r="D116" s="73"/>
      <c r="E116" s="73"/>
      <c r="F116" s="73"/>
      <c r="G116" s="73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</row>
    <row r="117" ht="15.75" customHeight="1">
      <c r="A117" s="73"/>
      <c r="B117" s="73"/>
      <c r="C117" s="210"/>
      <c r="D117" s="73"/>
      <c r="E117" s="73"/>
      <c r="F117" s="73"/>
      <c r="G117" s="73"/>
      <c r="H117" s="73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</row>
    <row r="118" ht="15.75" customHeight="1">
      <c r="A118" s="73"/>
      <c r="B118" s="73"/>
      <c r="C118" s="210"/>
      <c r="D118" s="73"/>
      <c r="E118" s="73"/>
      <c r="F118" s="73"/>
      <c r="G118" s="73"/>
      <c r="H118" s="73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</row>
    <row r="119" ht="15.75" customHeight="1">
      <c r="A119" s="73"/>
      <c r="B119" s="73"/>
      <c r="C119" s="210"/>
      <c r="D119" s="73"/>
      <c r="E119" s="73"/>
      <c r="F119" s="73"/>
      <c r="G119" s="73"/>
      <c r="H119" s="73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</row>
    <row r="120" ht="15.75" customHeight="1">
      <c r="A120" s="73"/>
      <c r="B120" s="73"/>
      <c r="C120" s="210"/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</row>
    <row r="121" ht="15.75" customHeight="1">
      <c r="A121" s="73"/>
      <c r="B121" s="73"/>
      <c r="C121" s="210"/>
      <c r="D121" s="73"/>
      <c r="E121" s="73"/>
      <c r="F121" s="73"/>
      <c r="G121" s="73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</row>
    <row r="122" ht="15.75" customHeight="1">
      <c r="A122" s="73"/>
      <c r="B122" s="73"/>
      <c r="C122" s="210"/>
      <c r="D122" s="73"/>
      <c r="E122" s="73"/>
      <c r="F122" s="73"/>
      <c r="G122" s="7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</row>
    <row r="123" ht="15.75" customHeight="1">
      <c r="A123" s="73"/>
      <c r="B123" s="73"/>
      <c r="C123" s="210"/>
      <c r="D123" s="73"/>
      <c r="E123" s="73"/>
      <c r="F123" s="73"/>
      <c r="G123" s="73"/>
      <c r="H123" s="73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</row>
    <row r="124" ht="15.75" customHeight="1">
      <c r="A124" s="73"/>
      <c r="B124" s="73"/>
      <c r="C124" s="210"/>
      <c r="D124" s="73"/>
      <c r="E124" s="73"/>
      <c r="F124" s="73"/>
      <c r="G124" s="73"/>
      <c r="H124" s="73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</row>
    <row r="125" ht="15.75" customHeight="1">
      <c r="A125" s="73"/>
      <c r="B125" s="73"/>
      <c r="C125" s="210"/>
      <c r="D125" s="73"/>
      <c r="E125" s="73"/>
      <c r="F125" s="73"/>
      <c r="G125" s="73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</row>
    <row r="126" ht="15.75" customHeight="1">
      <c r="A126" s="73"/>
      <c r="B126" s="73"/>
      <c r="C126" s="210"/>
      <c r="D126" s="73"/>
      <c r="E126" s="73"/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</row>
    <row r="127" ht="15.75" customHeight="1">
      <c r="A127" s="73"/>
      <c r="B127" s="73"/>
      <c r="C127" s="210"/>
      <c r="D127" s="73"/>
      <c r="E127" s="73"/>
      <c r="F127" s="73"/>
      <c r="G127" s="73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</row>
    <row r="128" ht="15.75" customHeight="1">
      <c r="A128" s="73"/>
      <c r="B128" s="73"/>
      <c r="C128" s="210"/>
      <c r="D128" s="73"/>
      <c r="E128" s="73"/>
      <c r="F128" s="73"/>
      <c r="G128" s="73"/>
      <c r="H128" s="73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</row>
    <row r="129" ht="15.75" customHeight="1">
      <c r="A129" s="73"/>
      <c r="B129" s="73"/>
      <c r="C129" s="210"/>
      <c r="D129" s="73"/>
      <c r="E129" s="73"/>
      <c r="F129" s="73"/>
      <c r="G129" s="73"/>
      <c r="H129" s="73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</row>
    <row r="130" ht="15.75" customHeight="1">
      <c r="A130" s="73"/>
      <c r="B130" s="73"/>
      <c r="C130" s="210"/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</row>
    <row r="131" ht="15.75" customHeight="1">
      <c r="A131" s="73"/>
      <c r="B131" s="73"/>
      <c r="C131" s="210"/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</row>
    <row r="132" ht="15.75" customHeight="1">
      <c r="A132" s="73"/>
      <c r="B132" s="73"/>
      <c r="C132" s="210"/>
      <c r="D132" s="73"/>
      <c r="E132" s="73"/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</row>
    <row r="133" ht="15.75" customHeight="1">
      <c r="A133" s="73"/>
      <c r="B133" s="73"/>
      <c r="C133" s="210"/>
      <c r="D133" s="73"/>
      <c r="E133" s="73"/>
      <c r="F133" s="73"/>
      <c r="G133" s="73"/>
      <c r="H133" s="73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</row>
    <row r="134" ht="15.75" customHeight="1">
      <c r="A134" s="73"/>
      <c r="B134" s="73"/>
      <c r="C134" s="210"/>
      <c r="D134" s="73"/>
      <c r="E134" s="73"/>
      <c r="F134" s="73"/>
      <c r="G134" s="73"/>
      <c r="H134" s="73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</row>
    <row r="135" ht="15.75" customHeight="1">
      <c r="A135" s="73"/>
      <c r="B135" s="73"/>
      <c r="C135" s="210"/>
      <c r="D135" s="73"/>
      <c r="E135" s="73"/>
      <c r="F135" s="73"/>
      <c r="G135" s="73"/>
      <c r="H135" s="73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</row>
    <row r="136" ht="15.75" customHeight="1">
      <c r="A136" s="73"/>
      <c r="B136" s="73"/>
      <c r="C136" s="210"/>
      <c r="D136" s="73"/>
      <c r="E136" s="73"/>
      <c r="F136" s="73"/>
      <c r="G136" s="73"/>
      <c r="H136" s="73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</row>
    <row r="137" ht="15.75" customHeight="1">
      <c r="A137" s="73"/>
      <c r="B137" s="73"/>
      <c r="C137" s="210"/>
      <c r="D137" s="73"/>
      <c r="E137" s="73"/>
      <c r="F137" s="73"/>
      <c r="G137" s="73"/>
      <c r="H137" s="73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</row>
    <row r="138" ht="15.75" customHeight="1">
      <c r="A138" s="73"/>
      <c r="B138" s="73"/>
      <c r="C138" s="210"/>
      <c r="D138" s="73"/>
      <c r="E138" s="73"/>
      <c r="F138" s="73"/>
      <c r="G138" s="73"/>
      <c r="H138" s="73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</row>
    <row r="139" ht="15.75" customHeight="1">
      <c r="A139" s="73"/>
      <c r="B139" s="73"/>
      <c r="C139" s="210"/>
      <c r="D139" s="73"/>
      <c r="E139" s="73"/>
      <c r="F139" s="73"/>
      <c r="G139" s="73"/>
      <c r="H139" s="73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</row>
    <row r="140" ht="15.75" customHeight="1">
      <c r="A140" s="73"/>
      <c r="B140" s="73"/>
      <c r="C140" s="210"/>
      <c r="D140" s="73"/>
      <c r="E140" s="73"/>
      <c r="F140" s="73"/>
      <c r="G140" s="73"/>
      <c r="H140" s="73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</row>
    <row r="141" ht="15.75" customHeight="1">
      <c r="A141" s="73"/>
      <c r="B141" s="73"/>
      <c r="C141" s="210"/>
      <c r="D141" s="73"/>
      <c r="E141" s="73"/>
      <c r="F141" s="73"/>
      <c r="G141" s="73"/>
      <c r="H141" s="73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</row>
    <row r="142" ht="15.75" customHeight="1">
      <c r="A142" s="73"/>
      <c r="B142" s="73"/>
      <c r="C142" s="210"/>
      <c r="D142" s="73"/>
      <c r="E142" s="73"/>
      <c r="F142" s="73"/>
      <c r="G142" s="73"/>
      <c r="H142" s="73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</row>
    <row r="143" ht="15.75" customHeight="1">
      <c r="A143" s="73"/>
      <c r="B143" s="73"/>
      <c r="C143" s="210"/>
      <c r="D143" s="73"/>
      <c r="E143" s="73"/>
      <c r="F143" s="73"/>
      <c r="G143" s="73"/>
      <c r="H143" s="73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</row>
    <row r="144" ht="15.75" customHeight="1">
      <c r="A144" s="73"/>
      <c r="B144" s="73"/>
      <c r="C144" s="210"/>
      <c r="D144" s="73"/>
      <c r="E144" s="73"/>
      <c r="F144" s="73"/>
      <c r="G144" s="73"/>
      <c r="H144" s="73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</row>
    <row r="145" ht="15.75" customHeight="1">
      <c r="A145" s="73"/>
      <c r="B145" s="73"/>
      <c r="C145" s="210"/>
      <c r="D145" s="73"/>
      <c r="E145" s="73"/>
      <c r="F145" s="73"/>
      <c r="G145" s="73"/>
      <c r="H145" s="73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</row>
    <row r="146" ht="15.75" customHeight="1">
      <c r="A146" s="73"/>
      <c r="B146" s="73"/>
      <c r="C146" s="210"/>
      <c r="D146" s="73"/>
      <c r="E146" s="73"/>
      <c r="F146" s="73"/>
      <c r="G146" s="73"/>
      <c r="H146" s="73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</row>
    <row r="147" ht="15.75" customHeight="1">
      <c r="A147" s="73"/>
      <c r="B147" s="73"/>
      <c r="C147" s="210"/>
      <c r="D147" s="73"/>
      <c r="E147" s="73"/>
      <c r="F147" s="73"/>
      <c r="G147" s="73"/>
      <c r="H147" s="73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</row>
    <row r="148" ht="15.75" customHeight="1">
      <c r="A148" s="73"/>
      <c r="B148" s="73"/>
      <c r="C148" s="210"/>
      <c r="D148" s="73"/>
      <c r="E148" s="73"/>
      <c r="F148" s="73"/>
      <c r="G148" s="73"/>
      <c r="H148" s="73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</row>
    <row r="149" ht="15.75" customHeight="1">
      <c r="A149" s="73"/>
      <c r="B149" s="73"/>
      <c r="C149" s="210"/>
      <c r="D149" s="73"/>
      <c r="E149" s="73"/>
      <c r="F149" s="73"/>
      <c r="G149" s="73"/>
      <c r="H149" s="73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</row>
    <row r="150" ht="15.75" customHeight="1">
      <c r="A150" s="73"/>
      <c r="B150" s="73"/>
      <c r="C150" s="210"/>
      <c r="D150" s="73"/>
      <c r="E150" s="73"/>
      <c r="F150" s="73"/>
      <c r="G150" s="73"/>
      <c r="H150" s="73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</row>
    <row r="151" ht="15.75" customHeight="1">
      <c r="A151" s="73"/>
      <c r="B151" s="73"/>
      <c r="C151" s="210"/>
      <c r="D151" s="73"/>
      <c r="E151" s="73"/>
      <c r="F151" s="73"/>
      <c r="G151" s="73"/>
      <c r="H151" s="73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</row>
    <row r="152" ht="15.75" customHeight="1">
      <c r="A152" s="73"/>
      <c r="B152" s="73"/>
      <c r="C152" s="210"/>
      <c r="D152" s="73"/>
      <c r="E152" s="73"/>
      <c r="F152" s="73"/>
      <c r="G152" s="73"/>
      <c r="H152" s="73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</row>
    <row r="153" ht="15.75" customHeight="1">
      <c r="A153" s="73"/>
      <c r="B153" s="73"/>
      <c r="C153" s="210"/>
      <c r="D153" s="73"/>
      <c r="E153" s="73"/>
      <c r="F153" s="73"/>
      <c r="G153" s="73"/>
      <c r="H153" s="73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</row>
    <row r="154" ht="15.75" customHeight="1">
      <c r="A154" s="73"/>
      <c r="B154" s="73"/>
      <c r="C154" s="210"/>
      <c r="D154" s="73"/>
      <c r="E154" s="73"/>
      <c r="F154" s="73"/>
      <c r="G154" s="73"/>
      <c r="H154" s="73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</row>
    <row r="155" ht="15.75" customHeight="1">
      <c r="A155" s="73"/>
      <c r="B155" s="73"/>
      <c r="C155" s="210"/>
      <c r="D155" s="73"/>
      <c r="E155" s="73"/>
      <c r="F155" s="73"/>
      <c r="G155" s="73"/>
      <c r="H155" s="73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</row>
    <row r="156" ht="15.75" customHeight="1">
      <c r="A156" s="73"/>
      <c r="B156" s="73"/>
      <c r="C156" s="210"/>
      <c r="D156" s="73"/>
      <c r="E156" s="73"/>
      <c r="F156" s="73"/>
      <c r="G156" s="73"/>
      <c r="H156" s="73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</row>
    <row r="157" ht="15.75" customHeight="1">
      <c r="A157" s="73"/>
      <c r="B157" s="73"/>
      <c r="C157" s="210"/>
      <c r="D157" s="73"/>
      <c r="E157" s="73"/>
      <c r="F157" s="73"/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</row>
    <row r="158" ht="15.75" customHeight="1">
      <c r="A158" s="73"/>
      <c r="B158" s="73"/>
      <c r="C158" s="210"/>
      <c r="D158" s="73"/>
      <c r="E158" s="73"/>
      <c r="F158" s="73"/>
      <c r="G158" s="73"/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</row>
    <row r="159" ht="15.75" customHeight="1">
      <c r="A159" s="73"/>
      <c r="B159" s="73"/>
      <c r="C159" s="210"/>
      <c r="D159" s="73"/>
      <c r="E159" s="73"/>
      <c r="F159" s="73"/>
      <c r="G159" s="73"/>
      <c r="H159" s="73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</row>
    <row r="160" ht="15.75" customHeight="1">
      <c r="A160" s="73"/>
      <c r="B160" s="73"/>
      <c r="C160" s="210"/>
      <c r="D160" s="73"/>
      <c r="E160" s="73"/>
      <c r="F160" s="73"/>
      <c r="G160" s="73"/>
      <c r="H160" s="73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</row>
    <row r="161" ht="15.75" customHeight="1">
      <c r="A161" s="73"/>
      <c r="B161" s="73"/>
      <c r="C161" s="210"/>
      <c r="D161" s="73"/>
      <c r="E161" s="73"/>
      <c r="F161" s="73"/>
      <c r="G161" s="73"/>
      <c r="H161" s="73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</row>
    <row r="162" ht="15.75" customHeight="1">
      <c r="A162" s="73"/>
      <c r="B162" s="73"/>
      <c r="C162" s="210"/>
      <c r="D162" s="73"/>
      <c r="E162" s="73"/>
      <c r="F162" s="73"/>
      <c r="G162" s="73"/>
      <c r="H162" s="73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</row>
    <row r="163" ht="15.75" customHeight="1">
      <c r="A163" s="73"/>
      <c r="B163" s="73"/>
      <c r="C163" s="210"/>
      <c r="D163" s="73"/>
      <c r="E163" s="73"/>
      <c r="F163" s="73"/>
      <c r="G163" s="73"/>
      <c r="H163" s="73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</row>
    <row r="164" ht="15.75" customHeight="1">
      <c r="A164" s="73"/>
      <c r="B164" s="73"/>
      <c r="C164" s="210"/>
      <c r="D164" s="73"/>
      <c r="E164" s="73"/>
      <c r="F164" s="73"/>
      <c r="G164" s="73"/>
      <c r="H164" s="73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</row>
    <row r="165" ht="15.75" customHeight="1">
      <c r="A165" s="73"/>
      <c r="B165" s="73"/>
      <c r="C165" s="210"/>
      <c r="D165" s="73"/>
      <c r="E165" s="73"/>
      <c r="F165" s="73"/>
      <c r="G165" s="73"/>
      <c r="H165" s="73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</row>
    <row r="166" ht="15.75" customHeight="1">
      <c r="A166" s="73"/>
      <c r="B166" s="73"/>
      <c r="C166" s="210"/>
      <c r="D166" s="73"/>
      <c r="E166" s="73"/>
      <c r="F166" s="73"/>
      <c r="G166" s="73"/>
      <c r="H166" s="73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</row>
    <row r="167" ht="15.75" customHeight="1">
      <c r="A167" s="73"/>
      <c r="B167" s="73"/>
      <c r="C167" s="210"/>
      <c r="D167" s="73"/>
      <c r="E167" s="73"/>
      <c r="F167" s="73"/>
      <c r="G167" s="73"/>
      <c r="H167" s="73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</row>
    <row r="168" ht="15.75" customHeight="1">
      <c r="A168" s="73"/>
      <c r="B168" s="73"/>
      <c r="C168" s="210"/>
      <c r="D168" s="73"/>
      <c r="E168" s="73"/>
      <c r="F168" s="73"/>
      <c r="G168" s="73"/>
      <c r="H168" s="73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</row>
    <row r="169" ht="15.75" customHeight="1">
      <c r="A169" s="73"/>
      <c r="B169" s="73"/>
      <c r="C169" s="210"/>
      <c r="D169" s="73"/>
      <c r="E169" s="73"/>
      <c r="F169" s="73"/>
      <c r="G169" s="73"/>
      <c r="H169" s="73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</row>
    <row r="170" ht="15.75" customHeight="1">
      <c r="A170" s="73"/>
      <c r="B170" s="73"/>
      <c r="C170" s="210"/>
      <c r="D170" s="73"/>
      <c r="E170" s="73"/>
      <c r="F170" s="73"/>
      <c r="G170" s="73"/>
      <c r="H170" s="73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</row>
    <row r="171" ht="15.75" customHeight="1">
      <c r="A171" s="73"/>
      <c r="B171" s="73"/>
      <c r="C171" s="210"/>
      <c r="D171" s="73"/>
      <c r="E171" s="73"/>
      <c r="F171" s="73"/>
      <c r="G171" s="73"/>
      <c r="H171" s="73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</row>
    <row r="172" ht="15.75" customHeight="1">
      <c r="A172" s="73"/>
      <c r="B172" s="73"/>
      <c r="C172" s="210"/>
      <c r="D172" s="73"/>
      <c r="E172" s="73"/>
      <c r="F172" s="73"/>
      <c r="G172" s="73"/>
      <c r="H172" s="73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</row>
    <row r="173" ht="15.75" customHeight="1">
      <c r="A173" s="73"/>
      <c r="B173" s="73"/>
      <c r="C173" s="210"/>
      <c r="D173" s="73"/>
      <c r="E173" s="73"/>
      <c r="F173" s="73"/>
      <c r="G173" s="73"/>
      <c r="H173" s="73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</row>
    <row r="174" ht="15.75" customHeight="1">
      <c r="A174" s="73"/>
      <c r="B174" s="73"/>
      <c r="C174" s="210"/>
      <c r="D174" s="73"/>
      <c r="E174" s="73"/>
      <c r="F174" s="73"/>
      <c r="G174" s="73"/>
      <c r="H174" s="73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</row>
    <row r="175" ht="15.75" customHeight="1">
      <c r="A175" s="73"/>
      <c r="B175" s="73"/>
      <c r="C175" s="210"/>
      <c r="D175" s="73"/>
      <c r="E175" s="73"/>
      <c r="F175" s="73"/>
      <c r="G175" s="73"/>
      <c r="H175" s="73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</row>
    <row r="176" ht="15.75" customHeight="1">
      <c r="A176" s="73"/>
      <c r="B176" s="73"/>
      <c r="C176" s="210"/>
      <c r="D176" s="73"/>
      <c r="E176" s="73"/>
      <c r="F176" s="73"/>
      <c r="G176" s="73"/>
      <c r="H176" s="73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</row>
    <row r="177" ht="15.75" customHeight="1">
      <c r="A177" s="73"/>
      <c r="B177" s="73"/>
      <c r="C177" s="210"/>
      <c r="D177" s="73"/>
      <c r="E177" s="73"/>
      <c r="F177" s="73"/>
      <c r="G177" s="73"/>
      <c r="H177" s="73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</row>
    <row r="178" ht="15.75" customHeight="1">
      <c r="A178" s="73"/>
      <c r="B178" s="73"/>
      <c r="C178" s="210"/>
      <c r="D178" s="73"/>
      <c r="E178" s="73"/>
      <c r="F178" s="73"/>
      <c r="G178" s="73"/>
      <c r="H178" s="73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</row>
    <row r="179" ht="15.75" customHeight="1">
      <c r="A179" s="73"/>
      <c r="B179" s="73"/>
      <c r="C179" s="210"/>
      <c r="D179" s="73"/>
      <c r="E179" s="73"/>
      <c r="F179" s="73"/>
      <c r="G179" s="73"/>
      <c r="H179" s="73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</row>
    <row r="180" ht="15.75" customHeight="1">
      <c r="A180" s="73"/>
      <c r="B180" s="73"/>
      <c r="C180" s="210"/>
      <c r="D180" s="73"/>
      <c r="E180" s="73"/>
      <c r="F180" s="73"/>
      <c r="G180" s="73"/>
      <c r="H180" s="73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</row>
    <row r="181" ht="15.75" customHeight="1">
      <c r="A181" s="73"/>
      <c r="B181" s="73"/>
      <c r="C181" s="210"/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</row>
    <row r="182" ht="15.75" customHeight="1">
      <c r="A182" s="73"/>
      <c r="B182" s="73"/>
      <c r="C182" s="210"/>
      <c r="D182" s="73"/>
      <c r="E182" s="73"/>
      <c r="F182" s="73"/>
      <c r="G182" s="73"/>
      <c r="H182" s="73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</row>
    <row r="183" ht="15.75" customHeight="1">
      <c r="A183" s="73"/>
      <c r="B183" s="73"/>
      <c r="C183" s="210"/>
      <c r="D183" s="73"/>
      <c r="E183" s="73"/>
      <c r="F183" s="73"/>
      <c r="G183" s="73"/>
      <c r="H183" s="73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</row>
    <row r="184" ht="15.75" customHeight="1">
      <c r="A184" s="73"/>
      <c r="B184" s="73"/>
      <c r="C184" s="210"/>
      <c r="D184" s="73"/>
      <c r="E184" s="73"/>
      <c r="F184" s="73"/>
      <c r="G184" s="73"/>
      <c r="H184" s="73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</row>
    <row r="185" ht="15.75" customHeight="1">
      <c r="A185" s="73"/>
      <c r="B185" s="73"/>
      <c r="C185" s="210"/>
      <c r="D185" s="73"/>
      <c r="E185" s="73"/>
      <c r="F185" s="73"/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</row>
    <row r="186" ht="15.75" customHeight="1">
      <c r="A186" s="73"/>
      <c r="B186" s="73"/>
      <c r="C186" s="210"/>
      <c r="D186" s="73"/>
      <c r="E186" s="73"/>
      <c r="F186" s="73"/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</row>
    <row r="187" ht="15.75" customHeight="1">
      <c r="A187" s="73"/>
      <c r="B187" s="73"/>
      <c r="C187" s="210"/>
      <c r="D187" s="73"/>
      <c r="E187" s="73"/>
      <c r="F187" s="73"/>
      <c r="G187" s="73"/>
      <c r="H187" s="73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</row>
    <row r="188" ht="15.75" customHeight="1">
      <c r="A188" s="73"/>
      <c r="B188" s="73"/>
      <c r="C188" s="210"/>
      <c r="D188" s="73"/>
      <c r="E188" s="73"/>
      <c r="F188" s="73"/>
      <c r="G188" s="73"/>
      <c r="H188" s="73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</row>
    <row r="189" ht="15.75" customHeight="1">
      <c r="A189" s="73"/>
      <c r="B189" s="73"/>
      <c r="C189" s="210"/>
      <c r="D189" s="73"/>
      <c r="E189" s="73"/>
      <c r="F189" s="73"/>
      <c r="G189" s="73"/>
      <c r="H189" s="73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</row>
    <row r="190" ht="15.75" customHeight="1">
      <c r="A190" s="73"/>
      <c r="B190" s="73"/>
      <c r="C190" s="210"/>
      <c r="D190" s="73"/>
      <c r="E190" s="73"/>
      <c r="F190" s="73"/>
      <c r="G190" s="73"/>
      <c r="H190" s="73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</row>
    <row r="191" ht="15.75" customHeight="1">
      <c r="A191" s="73"/>
      <c r="B191" s="73"/>
      <c r="C191" s="210"/>
      <c r="D191" s="73"/>
      <c r="E191" s="73"/>
      <c r="F191" s="73"/>
      <c r="G191" s="73"/>
      <c r="H191" s="73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</row>
    <row r="192" ht="15.75" customHeight="1">
      <c r="A192" s="73"/>
      <c r="B192" s="73"/>
      <c r="C192" s="210"/>
      <c r="D192" s="73"/>
      <c r="E192" s="73"/>
      <c r="F192" s="73"/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</row>
    <row r="193" ht="15.75" customHeight="1">
      <c r="A193" s="73"/>
      <c r="B193" s="73"/>
      <c r="C193" s="210"/>
      <c r="D193" s="73"/>
      <c r="E193" s="73"/>
      <c r="F193" s="73"/>
      <c r="G193" s="73"/>
      <c r="H193" s="73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</row>
    <row r="194" ht="15.75" customHeight="1">
      <c r="A194" s="73"/>
      <c r="B194" s="73"/>
      <c r="C194" s="210"/>
      <c r="D194" s="73"/>
      <c r="E194" s="73"/>
      <c r="F194" s="73"/>
      <c r="G194" s="73"/>
      <c r="H194" s="73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</row>
    <row r="195" ht="15.75" customHeight="1">
      <c r="A195" s="73"/>
      <c r="B195" s="73"/>
      <c r="C195" s="210"/>
      <c r="D195" s="73"/>
      <c r="E195" s="73"/>
      <c r="F195" s="73"/>
      <c r="G195" s="73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</row>
    <row r="196" ht="15.75" customHeight="1">
      <c r="A196" s="73"/>
      <c r="B196" s="73"/>
      <c r="C196" s="210"/>
      <c r="D196" s="73"/>
      <c r="E196" s="73"/>
      <c r="F196" s="73"/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</row>
    <row r="197" ht="15.75" customHeight="1">
      <c r="A197" s="73"/>
      <c r="B197" s="73"/>
      <c r="C197" s="210"/>
      <c r="D197" s="73"/>
      <c r="E197" s="73"/>
      <c r="F197" s="73"/>
      <c r="G197" s="73"/>
      <c r="H197" s="73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</row>
    <row r="198" ht="15.75" customHeight="1">
      <c r="A198" s="73"/>
      <c r="B198" s="73"/>
      <c r="C198" s="210"/>
      <c r="D198" s="73"/>
      <c r="E198" s="73"/>
      <c r="F198" s="73"/>
      <c r="G198" s="73"/>
      <c r="H198" s="73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</row>
    <row r="199" ht="15.75" customHeight="1">
      <c r="A199" s="73"/>
      <c r="B199" s="73"/>
      <c r="C199" s="210"/>
      <c r="D199" s="73"/>
      <c r="E199" s="73"/>
      <c r="F199" s="73"/>
      <c r="G199" s="73"/>
      <c r="H199" s="73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</row>
    <row r="200" ht="15.75" customHeight="1">
      <c r="A200" s="73"/>
      <c r="B200" s="73"/>
      <c r="C200" s="210"/>
      <c r="D200" s="73"/>
      <c r="E200" s="73"/>
      <c r="F200" s="73"/>
      <c r="G200" s="73"/>
      <c r="H200" s="73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</row>
    <row r="201" ht="15.75" customHeight="1">
      <c r="A201" s="73"/>
      <c r="B201" s="73"/>
      <c r="C201" s="210"/>
      <c r="D201" s="73"/>
      <c r="E201" s="73"/>
      <c r="F201" s="73"/>
      <c r="G201" s="73"/>
      <c r="H201" s="73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</row>
    <row r="202" ht="15.75" customHeight="1">
      <c r="A202" s="73"/>
      <c r="B202" s="73"/>
      <c r="C202" s="210"/>
      <c r="D202" s="73"/>
      <c r="E202" s="73"/>
      <c r="F202" s="73"/>
      <c r="G202" s="73"/>
      <c r="H202" s="73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</row>
    <row r="203" ht="15.75" customHeight="1">
      <c r="A203" s="73"/>
      <c r="B203" s="73"/>
      <c r="C203" s="210"/>
      <c r="D203" s="73"/>
      <c r="E203" s="73"/>
      <c r="F203" s="73"/>
      <c r="G203" s="73"/>
      <c r="H203" s="73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</row>
    <row r="204" ht="15.75" customHeight="1">
      <c r="A204" s="73"/>
      <c r="B204" s="73"/>
      <c r="C204" s="210"/>
      <c r="D204" s="73"/>
      <c r="E204" s="73"/>
      <c r="F204" s="73"/>
      <c r="G204" s="73"/>
      <c r="H204" s="73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</row>
    <row r="205" ht="15.75" customHeight="1">
      <c r="A205" s="73"/>
      <c r="B205" s="73"/>
      <c r="C205" s="210"/>
      <c r="D205" s="73"/>
      <c r="E205" s="73"/>
      <c r="F205" s="73"/>
      <c r="G205" s="73"/>
      <c r="H205" s="73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</row>
    <row r="206" ht="15.75" customHeight="1">
      <c r="A206" s="73"/>
      <c r="B206" s="73"/>
      <c r="C206" s="210"/>
      <c r="D206" s="73"/>
      <c r="E206" s="73"/>
      <c r="F206" s="73"/>
      <c r="G206" s="73"/>
      <c r="H206" s="73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</row>
    <row r="207" ht="15.75" customHeight="1">
      <c r="A207" s="73"/>
      <c r="B207" s="73"/>
      <c r="C207" s="210"/>
      <c r="D207" s="73"/>
      <c r="E207" s="73"/>
      <c r="F207" s="73"/>
      <c r="G207" s="73"/>
      <c r="H207" s="73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</row>
    <row r="208" ht="15.75" customHeight="1">
      <c r="A208" s="73"/>
      <c r="B208" s="73"/>
      <c r="C208" s="210"/>
      <c r="D208" s="73"/>
      <c r="E208" s="73"/>
      <c r="F208" s="73"/>
      <c r="G208" s="73"/>
      <c r="H208" s="73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</row>
    <row r="209" ht="15.75" customHeight="1">
      <c r="A209" s="73"/>
      <c r="B209" s="73"/>
      <c r="C209" s="210"/>
      <c r="D209" s="73"/>
      <c r="E209" s="73"/>
      <c r="F209" s="73"/>
      <c r="G209" s="73"/>
      <c r="H209" s="73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</row>
    <row r="210" ht="15.75" customHeight="1">
      <c r="A210" s="73"/>
      <c r="B210" s="73"/>
      <c r="C210" s="210"/>
      <c r="D210" s="73"/>
      <c r="E210" s="73"/>
      <c r="F210" s="73"/>
      <c r="G210" s="73"/>
      <c r="H210" s="73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</row>
    <row r="211" ht="15.75" customHeight="1">
      <c r="A211" s="73"/>
      <c r="B211" s="73"/>
      <c r="C211" s="210"/>
      <c r="D211" s="73"/>
      <c r="E211" s="73"/>
      <c r="F211" s="73"/>
      <c r="G211" s="73"/>
      <c r="H211" s="73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</row>
    <row r="212" ht="15.75" customHeight="1">
      <c r="A212" s="73"/>
      <c r="B212" s="73"/>
      <c r="C212" s="210"/>
      <c r="D212" s="73"/>
      <c r="E212" s="73"/>
      <c r="F212" s="73"/>
      <c r="G212" s="73"/>
      <c r="H212" s="73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</row>
    <row r="213" ht="15.75" customHeight="1">
      <c r="A213" s="73"/>
      <c r="B213" s="73"/>
      <c r="C213" s="210"/>
      <c r="D213" s="73"/>
      <c r="E213" s="73"/>
      <c r="F213" s="73"/>
      <c r="G213" s="73"/>
      <c r="H213" s="73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</row>
    <row r="214" ht="15.75" customHeight="1">
      <c r="A214" s="73"/>
      <c r="B214" s="73"/>
      <c r="C214" s="210"/>
      <c r="D214" s="73"/>
      <c r="E214" s="73"/>
      <c r="F214" s="73"/>
      <c r="G214" s="73"/>
      <c r="H214" s="73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</row>
    <row r="215" ht="15.75" customHeight="1">
      <c r="A215" s="73"/>
      <c r="B215" s="73"/>
      <c r="C215" s="210"/>
      <c r="D215" s="73"/>
      <c r="E215" s="73"/>
      <c r="F215" s="73"/>
      <c r="G215" s="73"/>
      <c r="H215" s="73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</row>
    <row r="216" ht="15.75" customHeight="1">
      <c r="A216" s="73"/>
      <c r="B216" s="73"/>
      <c r="C216" s="210"/>
      <c r="D216" s="73"/>
      <c r="E216" s="73"/>
      <c r="F216" s="73"/>
      <c r="G216" s="73"/>
      <c r="H216" s="73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</row>
    <row r="217" ht="15.75" customHeight="1">
      <c r="A217" s="73"/>
      <c r="B217" s="73"/>
      <c r="C217" s="210"/>
      <c r="D217" s="73"/>
      <c r="E217" s="73"/>
      <c r="F217" s="73"/>
      <c r="G217" s="73"/>
      <c r="H217" s="73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</row>
    <row r="218" ht="15.75" customHeight="1">
      <c r="A218" s="73"/>
      <c r="B218" s="73"/>
      <c r="C218" s="210"/>
      <c r="D218" s="73"/>
      <c r="E218" s="73"/>
      <c r="F218" s="73"/>
      <c r="G218" s="73"/>
      <c r="H218" s="73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</row>
    <row r="219" ht="15.75" customHeight="1">
      <c r="A219" s="73"/>
      <c r="B219" s="73"/>
      <c r="C219" s="210"/>
      <c r="D219" s="73"/>
      <c r="E219" s="73"/>
      <c r="F219" s="73"/>
      <c r="G219" s="73"/>
      <c r="H219" s="73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</row>
    <row r="220" ht="15.75" customHeight="1">
      <c r="A220" s="73"/>
      <c r="B220" s="73"/>
      <c r="C220" s="210"/>
      <c r="D220" s="73"/>
      <c r="E220" s="73"/>
      <c r="F220" s="73"/>
      <c r="G220" s="73"/>
      <c r="H220" s="73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</row>
    <row r="221" ht="15.75" customHeight="1">
      <c r="A221" s="73"/>
      <c r="B221" s="73"/>
      <c r="C221" s="210"/>
      <c r="D221" s="73"/>
      <c r="E221" s="73"/>
      <c r="F221" s="73"/>
      <c r="G221" s="73"/>
      <c r="H221" s="73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</row>
    <row r="222" ht="15.75" customHeight="1">
      <c r="A222" s="73"/>
      <c r="B222" s="73"/>
      <c r="C222" s="210"/>
      <c r="D222" s="73"/>
      <c r="E222" s="73"/>
      <c r="F222" s="73"/>
      <c r="G222" s="73"/>
      <c r="H222" s="73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</row>
    <row r="223" ht="15.75" customHeight="1">
      <c r="A223" s="73"/>
      <c r="B223" s="73"/>
      <c r="C223" s="210"/>
      <c r="D223" s="73"/>
      <c r="E223" s="73"/>
      <c r="F223" s="73"/>
      <c r="G223" s="73"/>
      <c r="H223" s="73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</row>
    <row r="224" ht="15.75" customHeight="1">
      <c r="A224" s="73"/>
      <c r="B224" s="73"/>
      <c r="C224" s="210"/>
      <c r="D224" s="73"/>
      <c r="E224" s="73"/>
      <c r="F224" s="73"/>
      <c r="G224" s="73"/>
      <c r="H224" s="73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</row>
    <row r="225" ht="15.75" customHeight="1">
      <c r="A225" s="73"/>
      <c r="B225" s="73"/>
      <c r="C225" s="210"/>
      <c r="D225" s="73"/>
      <c r="E225" s="73"/>
      <c r="F225" s="73"/>
      <c r="G225" s="73"/>
      <c r="H225" s="73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</row>
    <row r="226" ht="15.75" customHeight="1">
      <c r="A226" s="73"/>
      <c r="B226" s="73"/>
      <c r="C226" s="210"/>
      <c r="D226" s="73"/>
      <c r="E226" s="73"/>
      <c r="F226" s="73"/>
      <c r="G226" s="73"/>
      <c r="H226" s="73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</row>
    <row r="227" ht="15.75" customHeight="1">
      <c r="A227" s="73"/>
      <c r="B227" s="73"/>
      <c r="C227" s="210"/>
      <c r="D227" s="73"/>
      <c r="E227" s="73"/>
      <c r="F227" s="73"/>
      <c r="G227" s="73"/>
      <c r="H227" s="73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</row>
    <row r="228" ht="15.75" customHeight="1">
      <c r="A228" s="73"/>
      <c r="B228" s="73"/>
      <c r="C228" s="210"/>
      <c r="D228" s="73"/>
      <c r="E228" s="73"/>
      <c r="F228" s="73"/>
      <c r="G228" s="73"/>
      <c r="H228" s="73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</row>
    <row r="229" ht="15.75" customHeight="1">
      <c r="A229" s="73"/>
      <c r="B229" s="73"/>
      <c r="C229" s="210"/>
      <c r="D229" s="73"/>
      <c r="E229" s="73"/>
      <c r="F229" s="73"/>
      <c r="G229" s="73"/>
      <c r="H229" s="73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</row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0">
    <mergeCell ref="F7:F8"/>
    <mergeCell ref="F11:F17"/>
    <mergeCell ref="G11:G17"/>
    <mergeCell ref="H11:H17"/>
    <mergeCell ref="F20:F27"/>
    <mergeCell ref="G20:G27"/>
    <mergeCell ref="H20:H27"/>
    <mergeCell ref="B6:C6"/>
    <mergeCell ref="B7:C7"/>
    <mergeCell ref="G7:G8"/>
    <mergeCell ref="H7:H8"/>
    <mergeCell ref="B8:C8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7:C27"/>
    <mergeCell ref="B29:G29"/>
    <mergeCell ref="B20:C20"/>
    <mergeCell ref="B21:C21"/>
    <mergeCell ref="B22:C22"/>
    <mergeCell ref="B23:C23"/>
    <mergeCell ref="B24:C24"/>
    <mergeCell ref="B25:C25"/>
    <mergeCell ref="B26:C26"/>
  </mergeCells>
  <printOptions/>
  <pageMargins bottom="0.75" footer="0.0" header="0.0" left="0.7" right="0.7" top="0.75"/>
  <pageSetup orientation="landscape"/>
  <drawing r:id="rId1"/>
</worksheet>
</file>